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03" activeTab="4"/>
  </bookViews>
  <sheets>
    <sheet name="اجمالي نفط" sheetId="1" r:id="rId1"/>
    <sheet name="اجمالي قيمة الصادرات 2016" sheetId="2" r:id="rId2"/>
    <sheet name="قيمة الصادرات 2012-2016" sheetId="3" r:id="rId3"/>
    <sheet name="توزيع صادرات 2016" sheetId="4" r:id="rId4"/>
    <sheet name="السلعية الاخرى 2016" sheetId="5" r:id="rId5"/>
  </sheets>
  <definedNames>
    <definedName name="_xlnm.Print_Area" localSheetId="0">'اجمالي نفط'!$A$1:$J$96</definedName>
  </definedNames>
  <calcPr fullCalcOnLoad="1"/>
</workbook>
</file>

<file path=xl/sharedStrings.xml><?xml version="1.0" encoding="utf-8"?>
<sst xmlns="http://schemas.openxmlformats.org/spreadsheetml/2006/main" count="226" uniqueCount="99">
  <si>
    <t>المجموع</t>
  </si>
  <si>
    <t>الربع الاول</t>
  </si>
  <si>
    <t>الربع الثاني</t>
  </si>
  <si>
    <t>الربع الثالث</t>
  </si>
  <si>
    <t>كانون الثاني</t>
  </si>
  <si>
    <t>شباط</t>
  </si>
  <si>
    <t>كانون الاول</t>
  </si>
  <si>
    <t>تشرين الثاني</t>
  </si>
  <si>
    <t>تشرين الاول</t>
  </si>
  <si>
    <t>نيسان</t>
  </si>
  <si>
    <t>حزيران</t>
  </si>
  <si>
    <t>ايار</t>
  </si>
  <si>
    <t>تموز</t>
  </si>
  <si>
    <t>ايلول</t>
  </si>
  <si>
    <t>الشهر</t>
  </si>
  <si>
    <t>Mill ($)</t>
  </si>
  <si>
    <t>Mill (ID)</t>
  </si>
  <si>
    <t>آذار</t>
  </si>
  <si>
    <t>النصف الاول</t>
  </si>
  <si>
    <t>اب</t>
  </si>
  <si>
    <t>النصف الثاني</t>
  </si>
  <si>
    <t>الاهمية النسبية %</t>
  </si>
  <si>
    <t xml:space="preserve">  Relative importance  % </t>
  </si>
  <si>
    <t>الربع الرابع</t>
  </si>
  <si>
    <t>الاهمية النسبية  %</t>
  </si>
  <si>
    <t xml:space="preserve"> قيمة الصادرات السلعية الاخرى حسب الاشهر للسنوات 2014-2016 (القيمة مليون دينار عراقي &amp;  دولار امريكي)</t>
  </si>
  <si>
    <t>قيمة صادرات النفط الخام حسب الاشهر للسنوات 2014-2016 (القيمة مليون دينار عراقي &amp;  دولار امريكي)</t>
  </si>
  <si>
    <t xml:space="preserve"> قيمة صادرات المنتجات النفطية حسب الاشهر للسنوات 2014-2016 (القيمة مليون دينار عراقي &amp;  دولار امريكي)</t>
  </si>
  <si>
    <t>أجمالي  قيمة الصادرات  حسب الاشهر للسنوات 2014-2016 (القيمة مليون دينار عراقي &amp;  دولار امريكي)</t>
  </si>
  <si>
    <t>Value of total other exports   by months for the years 2014 -2016 (value Mill  ID &amp; $ )</t>
  </si>
  <si>
    <t>إجمالي قيمة الصــادرات السلعية الأخرى حســـب الفصل وبلد المقــصد لسنة 2016 (القيمة  دينار عراقي &amp;  دولار امريكي)</t>
  </si>
  <si>
    <t>البلد</t>
  </si>
  <si>
    <t>الاهمية النسبية</t>
  </si>
  <si>
    <t>Value ($)</t>
  </si>
  <si>
    <t>Value (ID)</t>
  </si>
  <si>
    <t>دول عربية</t>
  </si>
  <si>
    <t xml:space="preserve"> المملكة الاردنية الهاشمية</t>
  </si>
  <si>
    <t xml:space="preserve"> لبنان</t>
  </si>
  <si>
    <t xml:space="preserve"> الامارات العربية المتحدة</t>
  </si>
  <si>
    <t xml:space="preserve"> جمهورية مصر العربية</t>
  </si>
  <si>
    <t>مجموع المنطقة</t>
  </si>
  <si>
    <t>دول اوربا الغربية</t>
  </si>
  <si>
    <t xml:space="preserve"> ايطاليا</t>
  </si>
  <si>
    <t xml:space="preserve"> السويد</t>
  </si>
  <si>
    <t xml:space="preserve"> المانيا</t>
  </si>
  <si>
    <t xml:space="preserve"> دول اوربا الشرقية</t>
  </si>
  <si>
    <t xml:space="preserve"> بولونيا</t>
  </si>
  <si>
    <t xml:space="preserve"> روسيا الاتحادية</t>
  </si>
  <si>
    <t>دول اسيوية</t>
  </si>
  <si>
    <t xml:space="preserve"> تركيا</t>
  </si>
  <si>
    <t xml:space="preserve"> ايران</t>
  </si>
  <si>
    <t xml:space="preserve"> سنغافورة</t>
  </si>
  <si>
    <t>المجموع العام</t>
  </si>
  <si>
    <t>اجمالي قيمة الصادرات للسنوات 2012- 2016  (القيمة مليار دينار عراقي &amp; مليون دولار امريكي)</t>
  </si>
  <si>
    <t>أسم السلعة</t>
  </si>
  <si>
    <t>نسبة التغير السنوي %</t>
  </si>
  <si>
    <t>نسبة النمو المركب 2016-2012 %</t>
  </si>
  <si>
    <t>Bill (ID)</t>
  </si>
  <si>
    <t>النفط الخام</t>
  </si>
  <si>
    <t>المنتجات النفطية</t>
  </si>
  <si>
    <t>زيت الوقود الاعتيادي</t>
  </si>
  <si>
    <t>زيوت الاساس</t>
  </si>
  <si>
    <t>مخلفات التقطير</t>
  </si>
  <si>
    <t>نفثا</t>
  </si>
  <si>
    <t>مجموع المنتجات النفطية</t>
  </si>
  <si>
    <t>صادرات سلعية</t>
  </si>
  <si>
    <t>توزيع الصادرات السلعية  الأخرى حسب الفئات الاقتصادية  لسنة 2016 (القيمة بالدينار العراقي &amp; دولار امريكي)</t>
  </si>
  <si>
    <t>BEC4</t>
  </si>
  <si>
    <t xml:space="preserve">التصنيف </t>
  </si>
  <si>
    <t>القيمة بالادولار</t>
  </si>
  <si>
    <t>القيمة بالدينار</t>
  </si>
  <si>
    <t>value($)</t>
  </si>
  <si>
    <t>value(I.D)</t>
  </si>
  <si>
    <t>غذائية ومشروبات</t>
  </si>
  <si>
    <t>غذائية ومشروبات- اولية للصناعة</t>
  </si>
  <si>
    <t>غذائية ومشروبات- اولية للاستهلاك العائلي</t>
  </si>
  <si>
    <t>غذائية ومشروبات - مصنعة للاستهلاك العائلي</t>
  </si>
  <si>
    <t>تجهيزات صناعية غير مذكورة في مكان آخر</t>
  </si>
  <si>
    <t>تجهيزات صناعية غير مذكورة في مكان آخر - اولية</t>
  </si>
  <si>
    <t>تجهيزات صناعية غير مذكورة في مكان آخر - مصنعة</t>
  </si>
  <si>
    <t>الوقود وزيوت التشحيم</t>
  </si>
  <si>
    <t>الوقود وزيوت التشحيم  - مصنعة للسيارات</t>
  </si>
  <si>
    <t>سلع استهلاكية غير مصنفة في مكان آخر</t>
  </si>
  <si>
    <t>سلع استهلاكية غير مصنفة في مكان آخر - شبه معمرة</t>
  </si>
  <si>
    <t>قيمة الصادرات السلعية الأخرى لأهم الشركاء التجاريين للعراق لسنة 2016 (القيمة مليون دينار عراقي &amp; دولار امريكي)</t>
  </si>
  <si>
    <t xml:space="preserve">     البلد</t>
  </si>
  <si>
    <t xml:space="preserve">  الاهمية النسبية  %</t>
  </si>
  <si>
    <t>Mill($)</t>
  </si>
  <si>
    <t>سنغافورة</t>
  </si>
  <si>
    <t>الامارات العربية المتحدة</t>
  </si>
  <si>
    <t>ايطاليا</t>
  </si>
  <si>
    <t>لبنان</t>
  </si>
  <si>
    <t>ايران</t>
  </si>
  <si>
    <t>جمهورية مصر العربية</t>
  </si>
  <si>
    <t>المملكة الاردنية الهاشمية</t>
  </si>
  <si>
    <t>السويد</t>
  </si>
  <si>
    <t>بولونيا</t>
  </si>
  <si>
    <t>المانيا</t>
  </si>
  <si>
    <t>دول اخرى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</si>
</sst>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  <numFmt numFmtId="179" formatCode="00000"/>
    <numFmt numFmtId="180" formatCode="0.0000"/>
    <numFmt numFmtId="181" formatCode="0.0000000"/>
    <numFmt numFmtId="182" formatCode="0.000000"/>
    <numFmt numFmtId="183" formatCode="0.00000"/>
    <numFmt numFmtId="184" formatCode="0.0%"/>
    <numFmt numFmtId="185" formatCode="0.0000E+00"/>
    <numFmt numFmtId="186" formatCode="0.000E+00"/>
    <numFmt numFmtId="187" formatCode="0.00000E+00"/>
    <numFmt numFmtId="188" formatCode="0.000000E+00"/>
    <numFmt numFmtId="189" formatCode="0.0000000E+00"/>
    <numFmt numFmtId="190" formatCode="0.00000000E+00"/>
    <numFmt numFmtId="191" formatCode="0.000000000E+00"/>
    <numFmt numFmtId="192" formatCode="0.0000000000E+00"/>
    <numFmt numFmtId="193" formatCode="0.00000000000E+00"/>
    <numFmt numFmtId="194" formatCode="0.000000000000E+00"/>
    <numFmt numFmtId="195" formatCode="&quot;نعم&quot;\,\ &quot;نعم&quot;\,\ &quot;لا&quot;"/>
    <numFmt numFmtId="196" formatCode="&quot;تشغيل&quot;\,\ &quot;تشغيل&quot;\,\ &quot;إيقاف تشغيل&quot;"/>
    <numFmt numFmtId="197" formatCode="&quot;$&quot;#,##0.0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_);\(0.0\)"/>
    <numFmt numFmtId="203" formatCode="[$-409]dddd\,\ mmmm\ dd\,\ yyyy"/>
    <numFmt numFmtId="204" formatCode="[$-409]h:mm:ss\ AM/PM"/>
    <numFmt numFmtId="205" formatCode="0.00000000"/>
    <numFmt numFmtId="206" formatCode="0.000000000"/>
    <numFmt numFmtId="207" formatCode="_-[$₹-861]* #,##0.00_-;\-[$₹-861]* #,##0.00_-;_-[$₹-861]* &quot;-&quot;??_-;_-@_-"/>
    <numFmt numFmtId="208" formatCode="0.0000000000000000"/>
    <numFmt numFmtId="209" formatCode="0.E+00"/>
    <numFmt numFmtId="210" formatCode="###0"/>
    <numFmt numFmtId="211" formatCode="_-* #,##0.0_-;_-* #,##0.0\-;_-* &quot;-&quot;??_-;_-@_-"/>
    <numFmt numFmtId="212" formatCode="#,##0.0_ ;\-#,##0.0\ "/>
    <numFmt numFmtId="213" formatCode="_-* #,##0_-;_-* #,##0\-;_-* &quot;-&quot;??_-;_-@_-"/>
    <numFmt numFmtId="214" formatCode="#,##0.000"/>
    <numFmt numFmtId="215" formatCode="_-* #,##0.00_-;_-* #,##0.00\-;_-* &quot;-&quot;??_-;_-@_-"/>
    <numFmt numFmtId="216" formatCode="&quot;£&quot;#,##0.0;[Red]&quot;£&quot;#,##0.0"/>
    <numFmt numFmtId="217" formatCode="[$-809]dd\ mmmm\ yyyy"/>
    <numFmt numFmtId="218" formatCode="&quot;£&quot;#,##0"/>
    <numFmt numFmtId="219" formatCode="#,##0;[Red]#,##0"/>
    <numFmt numFmtId="220" formatCode="0_ ;[Red]\-0\ "/>
    <numFmt numFmtId="221" formatCode="#,##0_ ;[Red]\-#,##0\ "/>
    <numFmt numFmtId="222" formatCode="&quot;£&quot;#,##0.0"/>
  </numFmts>
  <fonts count="67"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.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ouble"/>
      <bottom style="dashDot"/>
    </border>
    <border>
      <left/>
      <right>
        <color indexed="63"/>
      </right>
      <top style="dashDot"/>
      <bottom>
        <color indexed="63"/>
      </bottom>
    </border>
    <border>
      <left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dashDot"/>
    </border>
    <border>
      <left/>
      <right>
        <color indexed="63"/>
      </right>
      <top style="dashDot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ouble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3" fillId="0" borderId="0" applyFont="0" applyFill="0" applyBorder="0" applyAlignment="0" applyProtection="0"/>
    <xf numFmtId="178" fontId="7" fillId="0" borderId="0" applyAlignment="0"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178" fontId="8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1" fontId="8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vertical="center"/>
    </xf>
    <xf numFmtId="198" fontId="3" fillId="33" borderId="0" xfId="0" applyNumberFormat="1" applyFont="1" applyFill="1" applyAlignment="1">
      <alignment horizontal="right" vertical="center"/>
    </xf>
    <xf numFmtId="198" fontId="10" fillId="33" borderId="0" xfId="0" applyNumberFormat="1" applyFont="1" applyFill="1" applyAlignment="1">
      <alignment horizontal="center" vertical="center"/>
    </xf>
    <xf numFmtId="198" fontId="57" fillId="2" borderId="10" xfId="0" applyNumberFormat="1" applyFont="1" applyFill="1" applyBorder="1" applyAlignment="1">
      <alignment horizontal="center" vertical="center" wrapText="1"/>
    </xf>
    <xf numFmtId="198" fontId="9" fillId="0" borderId="0" xfId="0" applyNumberFormat="1" applyFont="1" applyFill="1" applyBorder="1" applyAlignment="1">
      <alignment vertical="center"/>
    </xf>
    <xf numFmtId="198" fontId="0" fillId="33" borderId="0" xfId="0" applyNumberFormat="1" applyFill="1" applyAlignment="1">
      <alignment vertical="center"/>
    </xf>
    <xf numFmtId="198" fontId="9" fillId="33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/>
    </xf>
    <xf numFmtId="178" fontId="58" fillId="2" borderId="10" xfId="0" applyNumberFormat="1" applyFont="1" applyFill="1" applyBorder="1" applyAlignment="1">
      <alignment horizontal="center" vertical="center" wrapText="1"/>
    </xf>
    <xf numFmtId="178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8" fontId="7" fillId="33" borderId="0" xfId="0" applyNumberFormat="1" applyFont="1" applyFill="1" applyAlignment="1">
      <alignment horizontal="right" vertical="center"/>
    </xf>
    <xf numFmtId="198" fontId="9" fillId="33" borderId="0" xfId="0" applyNumberFormat="1" applyFont="1" applyFill="1" applyAlignment="1">
      <alignment horizontal="right" vertical="center"/>
    </xf>
    <xf numFmtId="198" fontId="0" fillId="33" borderId="0" xfId="0" applyNumberFormat="1" applyFont="1" applyFill="1" applyAlignment="1">
      <alignment horizontal="right" vertical="center"/>
    </xf>
    <xf numFmtId="198" fontId="58" fillId="2" borderId="10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Border="1" applyAlignment="1">
      <alignment vertical="center"/>
    </xf>
    <xf numFmtId="178" fontId="3" fillId="33" borderId="0" xfId="0" applyNumberFormat="1" applyFont="1" applyFill="1" applyBorder="1" applyAlignment="1">
      <alignment vertical="center"/>
    </xf>
    <xf numFmtId="178" fontId="57" fillId="2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right"/>
    </xf>
    <xf numFmtId="178" fontId="57" fillId="2" borderId="10" xfId="0" applyNumberFormat="1" applyFont="1" applyFill="1" applyBorder="1" applyAlignment="1">
      <alignment horizontal="right" vertical="center" wrapText="1"/>
    </xf>
    <xf numFmtId="178" fontId="3" fillId="33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178" fontId="0" fillId="33" borderId="0" xfId="0" applyNumberForma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1" fontId="0" fillId="33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98" fontId="59" fillId="0" borderId="13" xfId="0" applyNumberFormat="1" applyFont="1" applyBorder="1" applyAlignment="1">
      <alignment horizontal="right" vertical="center"/>
    </xf>
    <xf numFmtId="198" fontId="9" fillId="0" borderId="13" xfId="0" applyNumberFormat="1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8" fontId="59" fillId="0" borderId="12" xfId="0" applyNumberFormat="1" applyFont="1" applyBorder="1" applyAlignment="1">
      <alignment horizontal="right" vertical="center"/>
    </xf>
    <xf numFmtId="198" fontId="9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198" fontId="59" fillId="0" borderId="14" xfId="0" applyNumberFormat="1" applyFont="1" applyBorder="1" applyAlignment="1">
      <alignment horizontal="right" vertical="center"/>
    </xf>
    <xf numFmtId="198" fontId="9" fillId="0" borderId="14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198" fontId="59" fillId="0" borderId="15" xfId="0" applyNumberFormat="1" applyFont="1" applyBorder="1" applyAlignment="1">
      <alignment horizontal="right" vertical="center"/>
    </xf>
    <xf numFmtId="198" fontId="9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vertical="center"/>
    </xf>
    <xf numFmtId="198" fontId="0" fillId="7" borderId="11" xfId="0" applyNumberFormat="1" applyFont="1" applyFill="1" applyBorder="1" applyAlignment="1">
      <alignment vertical="center"/>
    </xf>
    <xf numFmtId="178" fontId="0" fillId="7" borderId="11" xfId="0" applyNumberFormat="1" applyFont="1" applyFill="1" applyBorder="1" applyAlignment="1">
      <alignment vertical="center"/>
    </xf>
    <xf numFmtId="198" fontId="9" fillId="7" borderId="11" xfId="0" applyNumberFormat="1" applyFont="1" applyFill="1" applyBorder="1" applyAlignment="1">
      <alignment vertical="center"/>
    </xf>
    <xf numFmtId="0" fontId="6" fillId="10" borderId="11" xfId="0" applyFont="1" applyFill="1" applyBorder="1" applyAlignment="1">
      <alignment vertical="center"/>
    </xf>
    <xf numFmtId="198" fontId="0" fillId="10" borderId="11" xfId="0" applyNumberFormat="1" applyFont="1" applyFill="1" applyBorder="1" applyAlignment="1">
      <alignment vertical="center"/>
    </xf>
    <xf numFmtId="178" fontId="0" fillId="10" borderId="11" xfId="0" applyNumberFormat="1" applyFont="1" applyFill="1" applyBorder="1" applyAlignment="1">
      <alignment vertical="center"/>
    </xf>
    <xf numFmtId="198" fontId="9" fillId="10" borderId="11" xfId="0" applyNumberFormat="1" applyFont="1" applyFill="1" applyBorder="1" applyAlignment="1">
      <alignment vertical="center"/>
    </xf>
    <xf numFmtId="1" fontId="7" fillId="10" borderId="11" xfId="0" applyNumberFormat="1" applyFont="1" applyFill="1" applyBorder="1" applyAlignment="1">
      <alignment vertical="center"/>
    </xf>
    <xf numFmtId="0" fontId="7" fillId="19" borderId="16" xfId="0" applyFont="1" applyFill="1" applyBorder="1" applyAlignment="1">
      <alignment vertical="center"/>
    </xf>
    <xf numFmtId="198" fontId="9" fillId="19" borderId="16" xfId="0" applyNumberFormat="1" applyFont="1" applyFill="1" applyBorder="1" applyAlignment="1">
      <alignment vertical="center"/>
    </xf>
    <xf numFmtId="178" fontId="9" fillId="19" borderId="16" xfId="0" applyNumberFormat="1" applyFont="1" applyFill="1" applyBorder="1" applyAlignment="1">
      <alignment vertical="center"/>
    </xf>
    <xf numFmtId="1" fontId="9" fillId="19" borderId="16" xfId="0" applyNumberFormat="1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vertical="center"/>
    </xf>
    <xf numFmtId="198" fontId="59" fillId="0" borderId="17" xfId="0" applyNumberFormat="1" applyFont="1" applyBorder="1" applyAlignment="1">
      <alignment horizontal="right" vertical="center"/>
    </xf>
    <xf numFmtId="198" fontId="9" fillId="0" borderId="17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/>
    </xf>
    <xf numFmtId="198" fontId="59" fillId="0" borderId="17" xfId="0" applyNumberFormat="1" applyFont="1" applyFill="1" applyBorder="1" applyAlignment="1">
      <alignment horizontal="center" vertical="center"/>
    </xf>
    <xf numFmtId="198" fontId="59" fillId="0" borderId="17" xfId="0" applyNumberFormat="1" applyFont="1" applyFill="1" applyBorder="1" applyAlignment="1">
      <alignment horizontal="right" vertical="center"/>
    </xf>
    <xf numFmtId="178" fontId="0" fillId="33" borderId="17" xfId="0" applyNumberFormat="1" applyFill="1" applyBorder="1" applyAlignment="1">
      <alignment horizontal="right" vertical="center"/>
    </xf>
    <xf numFmtId="178" fontId="0" fillId="0" borderId="12" xfId="0" applyNumberFormat="1" applyFont="1" applyBorder="1" applyAlignment="1">
      <alignment/>
    </xf>
    <xf numFmtId="198" fontId="59" fillId="0" borderId="12" xfId="0" applyNumberFormat="1" applyFont="1" applyFill="1" applyBorder="1" applyAlignment="1">
      <alignment horizontal="center" vertical="center"/>
    </xf>
    <xf numFmtId="198" fontId="59" fillId="0" borderId="12" xfId="0" applyNumberFormat="1" applyFon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1" fontId="0" fillId="33" borderId="14" xfId="0" applyNumberFormat="1" applyFont="1" applyFill="1" applyBorder="1" applyAlignment="1">
      <alignment vertical="center"/>
    </xf>
    <xf numFmtId="178" fontId="0" fillId="0" borderId="14" xfId="0" applyNumberFormat="1" applyFont="1" applyBorder="1" applyAlignment="1">
      <alignment/>
    </xf>
    <xf numFmtId="198" fontId="59" fillId="0" borderId="14" xfId="0" applyNumberFormat="1" applyFont="1" applyFill="1" applyBorder="1" applyAlignment="1">
      <alignment horizontal="center" vertical="center"/>
    </xf>
    <xf numFmtId="198" fontId="59" fillId="0" borderId="14" xfId="0" applyNumberFormat="1" applyFont="1" applyFill="1" applyBorder="1" applyAlignment="1">
      <alignment horizontal="right" vertical="center"/>
    </xf>
    <xf numFmtId="178" fontId="0" fillId="33" borderId="14" xfId="0" applyNumberForma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/>
    </xf>
    <xf numFmtId="198" fontId="59" fillId="0" borderId="15" xfId="0" applyNumberFormat="1" applyFont="1" applyFill="1" applyBorder="1" applyAlignment="1">
      <alignment horizontal="center" vertical="center"/>
    </xf>
    <xf numFmtId="198" fontId="59" fillId="0" borderId="15" xfId="0" applyNumberFormat="1" applyFont="1" applyFill="1" applyBorder="1" applyAlignment="1">
      <alignment horizontal="right" vertical="center"/>
    </xf>
    <xf numFmtId="178" fontId="0" fillId="33" borderId="15" xfId="0" applyNumberFormat="1" applyFill="1" applyBorder="1" applyAlignment="1">
      <alignment horizontal="right" vertical="center"/>
    </xf>
    <xf numFmtId="178" fontId="0" fillId="7" borderId="11" xfId="0" applyNumberFormat="1" applyFont="1" applyFill="1" applyBorder="1" applyAlignment="1">
      <alignment horizontal="right" vertical="center"/>
    </xf>
    <xf numFmtId="178" fontId="9" fillId="3" borderId="11" xfId="0" applyNumberFormat="1" applyFont="1" applyFill="1" applyBorder="1" applyAlignment="1">
      <alignment horizontal="right" vertical="center"/>
    </xf>
    <xf numFmtId="1" fontId="6" fillId="10" borderId="11" xfId="0" applyNumberFormat="1" applyFont="1" applyFill="1" applyBorder="1" applyAlignment="1">
      <alignment vertical="center"/>
    </xf>
    <xf numFmtId="198" fontId="9" fillId="10" borderId="11" xfId="0" applyNumberFormat="1" applyFont="1" applyFill="1" applyBorder="1" applyAlignment="1">
      <alignment horizontal="right" vertical="center"/>
    </xf>
    <xf numFmtId="178" fontId="0" fillId="10" borderId="11" xfId="0" applyNumberFormat="1" applyFont="1" applyFill="1" applyBorder="1" applyAlignment="1">
      <alignment horizontal="right" vertical="center"/>
    </xf>
    <xf numFmtId="178" fontId="9" fillId="10" borderId="11" xfId="0" applyNumberFormat="1" applyFont="1" applyFill="1" applyBorder="1" applyAlignment="1">
      <alignment horizontal="right" vertical="center"/>
    </xf>
    <xf numFmtId="1" fontId="7" fillId="19" borderId="16" xfId="0" applyNumberFormat="1" applyFont="1" applyFill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178" fontId="9" fillId="19" borderId="16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198" fontId="0" fillId="33" borderId="18" xfId="0" applyNumberFormat="1" applyFont="1" applyFill="1" applyBorder="1" applyAlignment="1">
      <alignment horizontal="right" vertical="center"/>
    </xf>
    <xf numFmtId="198" fontId="9" fillId="0" borderId="18" xfId="0" applyNumberFormat="1" applyFont="1" applyBorder="1" applyAlignment="1">
      <alignment horizontal="right" vertical="center"/>
    </xf>
    <xf numFmtId="178" fontId="59" fillId="0" borderId="18" xfId="0" applyNumberFormat="1" applyFont="1" applyFill="1" applyBorder="1" applyAlignment="1">
      <alignment horizontal="right"/>
    </xf>
    <xf numFmtId="198" fontId="0" fillId="33" borderId="12" xfId="0" applyNumberFormat="1" applyFont="1" applyFill="1" applyBorder="1" applyAlignment="1">
      <alignment horizontal="right" vertical="center"/>
    </xf>
    <xf numFmtId="198" fontId="9" fillId="0" borderId="12" xfId="0" applyNumberFormat="1" applyFont="1" applyBorder="1" applyAlignment="1">
      <alignment horizontal="right" vertical="center"/>
    </xf>
    <xf numFmtId="178" fontId="59" fillId="0" borderId="12" xfId="0" applyNumberFormat="1" applyFont="1" applyFill="1" applyBorder="1" applyAlignment="1">
      <alignment horizontal="right"/>
    </xf>
    <xf numFmtId="198" fontId="0" fillId="33" borderId="14" xfId="0" applyNumberFormat="1" applyFont="1" applyFill="1" applyBorder="1" applyAlignment="1">
      <alignment horizontal="right" vertical="center"/>
    </xf>
    <xf numFmtId="198" fontId="9" fillId="0" borderId="14" xfId="0" applyNumberFormat="1" applyFont="1" applyBorder="1" applyAlignment="1">
      <alignment horizontal="right" vertical="center"/>
    </xf>
    <xf numFmtId="178" fontId="59" fillId="0" borderId="14" xfId="0" applyNumberFormat="1" applyFont="1" applyFill="1" applyBorder="1" applyAlignment="1">
      <alignment horizontal="right"/>
    </xf>
    <xf numFmtId="198" fontId="9" fillId="7" borderId="11" xfId="0" applyNumberFormat="1" applyFont="1" applyFill="1" applyBorder="1" applyAlignment="1">
      <alignment horizontal="right" vertical="center"/>
    </xf>
    <xf numFmtId="178" fontId="9" fillId="7" borderId="11" xfId="0" applyNumberFormat="1" applyFont="1" applyFill="1" applyBorder="1" applyAlignment="1">
      <alignment horizontal="right"/>
    </xf>
    <xf numFmtId="198" fontId="9" fillId="3" borderId="11" xfId="0" applyNumberFormat="1" applyFont="1" applyFill="1" applyBorder="1" applyAlignment="1">
      <alignment horizontal="right" vertical="center"/>
    </xf>
    <xf numFmtId="198" fontId="0" fillId="10" borderId="11" xfId="0" applyNumberFormat="1" applyFont="1" applyFill="1" applyBorder="1" applyAlignment="1">
      <alignment horizontal="right" vertical="center"/>
    </xf>
    <xf numFmtId="178" fontId="0" fillId="10" borderId="11" xfId="0" applyNumberFormat="1" applyFont="1" applyFill="1" applyBorder="1" applyAlignment="1">
      <alignment horizontal="right"/>
    </xf>
    <xf numFmtId="198" fontId="9" fillId="19" borderId="16" xfId="0" applyNumberFormat="1" applyFont="1" applyFill="1" applyBorder="1" applyAlignment="1">
      <alignment horizontal="right" vertical="center"/>
    </xf>
    <xf numFmtId="178" fontId="9" fillId="19" borderId="16" xfId="0" applyNumberFormat="1" applyFont="1" applyFill="1" applyBorder="1" applyAlignment="1">
      <alignment horizontal="right"/>
    </xf>
    <xf numFmtId="198" fontId="0" fillId="33" borderId="15" xfId="0" applyNumberFormat="1" applyFont="1" applyFill="1" applyBorder="1" applyAlignment="1">
      <alignment horizontal="right" vertical="center"/>
    </xf>
    <xf numFmtId="198" fontId="9" fillId="0" borderId="15" xfId="0" applyNumberFormat="1" applyFont="1" applyBorder="1" applyAlignment="1">
      <alignment horizontal="right" vertical="center"/>
    </xf>
    <xf numFmtId="178" fontId="59" fillId="0" borderId="15" xfId="0" applyNumberFormat="1" applyFont="1" applyFill="1" applyBorder="1" applyAlignment="1">
      <alignment horizontal="right"/>
    </xf>
    <xf numFmtId="198" fontId="9" fillId="0" borderId="15" xfId="0" applyNumberFormat="1" applyFont="1" applyBorder="1" applyAlignment="1">
      <alignment horizontal="right"/>
    </xf>
    <xf numFmtId="198" fontId="0" fillId="0" borderId="18" xfId="0" applyNumberFormat="1" applyFill="1" applyBorder="1" applyAlignment="1">
      <alignment horizontal="right" vertical="center"/>
    </xf>
    <xf numFmtId="198" fontId="0" fillId="33" borderId="18" xfId="0" applyNumberFormat="1" applyFill="1" applyBorder="1" applyAlignment="1">
      <alignment horizontal="right" vertical="center"/>
    </xf>
    <xf numFmtId="178" fontId="9" fillId="0" borderId="18" xfId="0" applyNumberFormat="1" applyFont="1" applyBorder="1" applyAlignment="1">
      <alignment vertical="center"/>
    </xf>
    <xf numFmtId="178" fontId="0" fillId="33" borderId="18" xfId="0" applyNumberFormat="1" applyFill="1" applyBorder="1" applyAlignment="1">
      <alignment horizontal="right" vertical="center"/>
    </xf>
    <xf numFmtId="198" fontId="0" fillId="0" borderId="12" xfId="0" applyNumberFormat="1" applyFill="1" applyBorder="1" applyAlignment="1">
      <alignment horizontal="right" vertical="center"/>
    </xf>
    <xf numFmtId="198" fontId="0" fillId="33" borderId="12" xfId="0" applyNumberFormat="1" applyFill="1" applyBorder="1" applyAlignment="1">
      <alignment horizontal="right" vertical="center"/>
    </xf>
    <xf numFmtId="198" fontId="0" fillId="0" borderId="12" xfId="0" applyNumberFormat="1" applyBorder="1" applyAlignment="1">
      <alignment horizontal="right"/>
    </xf>
    <xf numFmtId="198" fontId="9" fillId="33" borderId="12" xfId="0" applyNumberFormat="1" applyFont="1" applyFill="1" applyBorder="1" applyAlignment="1">
      <alignment horizontal="right" vertical="center"/>
    </xf>
    <xf numFmtId="178" fontId="9" fillId="33" borderId="12" xfId="0" applyNumberFormat="1" applyFont="1" applyFill="1" applyBorder="1" applyAlignment="1">
      <alignment horizontal="right" vertical="center"/>
    </xf>
    <xf numFmtId="198" fontId="0" fillId="0" borderId="14" xfId="0" applyNumberFormat="1" applyBorder="1" applyAlignment="1">
      <alignment horizontal="right"/>
    </xf>
    <xf numFmtId="198" fontId="9" fillId="33" borderId="14" xfId="0" applyNumberFormat="1" applyFont="1" applyFill="1" applyBorder="1" applyAlignment="1">
      <alignment horizontal="right" vertical="center"/>
    </xf>
    <xf numFmtId="178" fontId="9" fillId="33" borderId="14" xfId="0" applyNumberFormat="1" applyFont="1" applyFill="1" applyBorder="1" applyAlignment="1">
      <alignment horizontal="right" vertical="center"/>
    </xf>
    <xf numFmtId="198" fontId="0" fillId="33" borderId="14" xfId="0" applyNumberFormat="1" applyFill="1" applyBorder="1" applyAlignment="1">
      <alignment horizontal="right" vertical="center"/>
    </xf>
    <xf numFmtId="3" fontId="9" fillId="19" borderId="16" xfId="0" applyNumberFormat="1" applyFont="1" applyFill="1" applyBorder="1" applyAlignment="1">
      <alignment horizontal="right" vertical="center"/>
    </xf>
    <xf numFmtId="198" fontId="0" fillId="0" borderId="15" xfId="0" applyNumberFormat="1" applyBorder="1" applyAlignment="1">
      <alignment horizontal="right"/>
    </xf>
    <xf numFmtId="198" fontId="9" fillId="33" borderId="15" xfId="0" applyNumberFormat="1" applyFont="1" applyFill="1" applyBorder="1" applyAlignment="1">
      <alignment horizontal="right" vertical="center"/>
    </xf>
    <xf numFmtId="178" fontId="9" fillId="33" borderId="15" xfId="0" applyNumberFormat="1" applyFont="1" applyFill="1" applyBorder="1" applyAlignment="1">
      <alignment horizontal="right" vertical="center"/>
    </xf>
    <xf numFmtId="198" fontId="0" fillId="33" borderId="15" xfId="0" applyNumberFormat="1" applyFill="1" applyBorder="1" applyAlignment="1">
      <alignment horizontal="right" vertical="center"/>
    </xf>
    <xf numFmtId="198" fontId="0" fillId="0" borderId="14" xfId="0" applyNumberFormat="1" applyFill="1" applyBorder="1" applyAlignment="1">
      <alignment horizontal="right" vertical="center"/>
    </xf>
    <xf numFmtId="198" fontId="57" fillId="12" borderId="19" xfId="0" applyNumberFormat="1" applyFont="1" applyFill="1" applyBorder="1" applyAlignment="1">
      <alignment horizontal="center" vertical="center" wrapText="1"/>
    </xf>
    <xf numFmtId="178" fontId="58" fillId="12" borderId="19" xfId="0" applyNumberFormat="1" applyFont="1" applyFill="1" applyBorder="1" applyAlignment="1">
      <alignment horizontal="center" vertical="center" wrapText="1"/>
    </xf>
    <xf numFmtId="178" fontId="57" fillId="12" borderId="19" xfId="0" applyNumberFormat="1" applyFont="1" applyFill="1" applyBorder="1" applyAlignment="1">
      <alignment horizontal="right" vertical="center" wrapText="1"/>
    </xf>
    <xf numFmtId="178" fontId="57" fillId="12" borderId="19" xfId="0" applyNumberFormat="1" applyFont="1" applyFill="1" applyBorder="1" applyAlignment="1">
      <alignment horizontal="center" vertical="center" wrapText="1"/>
    </xf>
    <xf numFmtId="198" fontId="9" fillId="0" borderId="20" xfId="0" applyNumberFormat="1" applyFont="1" applyBorder="1" applyAlignment="1">
      <alignment vertical="center"/>
    </xf>
    <xf numFmtId="198" fontId="9" fillId="7" borderId="12" xfId="0" applyNumberFormat="1" applyFont="1" applyFill="1" applyBorder="1" applyAlignment="1">
      <alignment vertical="center"/>
    </xf>
    <xf numFmtId="198" fontId="0" fillId="3" borderId="18" xfId="0" applyNumberFormat="1" applyFill="1" applyBorder="1" applyAlignment="1">
      <alignment horizontal="right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78" fontId="7" fillId="2" borderId="21" xfId="0" applyNumberFormat="1" applyFont="1" applyFill="1" applyBorder="1" applyAlignment="1">
      <alignment horizontal="center" vertical="center"/>
    </xf>
    <xf numFmtId="178" fontId="7" fillId="2" borderId="22" xfId="0" applyNumberFormat="1" applyFont="1" applyFill="1" applyBorder="1" applyAlignment="1">
      <alignment horizontal="center" vertical="center"/>
    </xf>
    <xf numFmtId="1" fontId="6" fillId="12" borderId="23" xfId="0" applyNumberFormat="1" applyFont="1" applyFill="1" applyBorder="1" applyAlignment="1">
      <alignment horizontal="center" vertical="center"/>
    </xf>
    <xf numFmtId="1" fontId="6" fillId="12" borderId="2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 wrapText="1"/>
    </xf>
    <xf numFmtId="178" fontId="7" fillId="12" borderId="25" xfId="0" applyNumberFormat="1" applyFont="1" applyFill="1" applyBorder="1" applyAlignment="1">
      <alignment horizontal="center" vertical="center"/>
    </xf>
    <xf numFmtId="178" fontId="7" fillId="12" borderId="26" xfId="0" applyNumberFormat="1" applyFont="1" applyFill="1" applyBorder="1" applyAlignment="1">
      <alignment horizontal="center" vertical="center"/>
    </xf>
    <xf numFmtId="1" fontId="8" fillId="12" borderId="21" xfId="0" applyNumberFormat="1" applyFont="1" applyFill="1" applyBorder="1" applyAlignment="1">
      <alignment horizontal="center" vertical="center" wrapText="1"/>
    </xf>
    <xf numFmtId="1" fontId="8" fillId="12" borderId="27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8" fontId="31" fillId="33" borderId="0" xfId="0" applyNumberFormat="1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8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12" fillId="12" borderId="17" xfId="0" applyNumberFormat="1" applyFont="1" applyFill="1" applyBorder="1" applyAlignment="1">
      <alignment/>
    </xf>
    <xf numFmtId="1" fontId="12" fillId="12" borderId="11" xfId="0" applyNumberFormat="1" applyFont="1" applyFill="1" applyBorder="1" applyAlignment="1">
      <alignment horizontal="center" vertical="center"/>
    </xf>
    <xf numFmtId="2" fontId="12" fillId="12" borderId="17" xfId="0" applyNumberFormat="1" applyFont="1" applyFill="1" applyBorder="1" applyAlignment="1">
      <alignment horizontal="center" vertical="center"/>
    </xf>
    <xf numFmtId="178" fontId="12" fillId="12" borderId="28" xfId="0" applyNumberFormat="1" applyFont="1" applyFill="1" applyBorder="1" applyAlignment="1">
      <alignment/>
    </xf>
    <xf numFmtId="1" fontId="58" fillId="12" borderId="11" xfId="0" applyNumberFormat="1" applyFont="1" applyFill="1" applyBorder="1" applyAlignment="1">
      <alignment horizontal="center" vertical="center" wrapText="1"/>
    </xf>
    <xf numFmtId="2" fontId="12" fillId="12" borderId="28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wrapText="1"/>
    </xf>
    <xf numFmtId="1" fontId="6" fillId="3" borderId="11" xfId="0" applyNumberFormat="1" applyFont="1" applyFill="1" applyBorder="1" applyAlignment="1">
      <alignment vertical="center" wrapText="1"/>
    </xf>
    <xf numFmtId="1" fontId="6" fillId="3" borderId="28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0" fillId="0" borderId="29" xfId="101" applyFont="1" applyFill="1" applyBorder="1" applyAlignment="1">
      <alignment wrapText="1"/>
      <protection/>
    </xf>
    <xf numFmtId="3" fontId="0" fillId="0" borderId="18" xfId="0" applyNumberFormat="1" applyFont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0" fontId="60" fillId="0" borderId="12" xfId="102" applyFont="1" applyFill="1" applyBorder="1" applyAlignment="1">
      <alignment wrapText="1"/>
      <protection/>
    </xf>
    <xf numFmtId="3" fontId="0" fillId="0" borderId="12" xfId="0" applyNumberFormat="1" applyFont="1" applyBorder="1" applyAlignment="1">
      <alignment vertical="center"/>
    </xf>
    <xf numFmtId="2" fontId="0" fillId="0" borderId="12" xfId="0" applyNumberFormat="1" applyFont="1" applyFill="1" applyBorder="1" applyAlignment="1">
      <alignment vertical="center"/>
    </xf>
    <xf numFmtId="0" fontId="60" fillId="0" borderId="30" xfId="102" applyFont="1" applyFill="1" applyBorder="1" applyAlignment="1">
      <alignment wrapText="1"/>
      <protection/>
    </xf>
    <xf numFmtId="3" fontId="0" fillId="0" borderId="30" xfId="0" applyNumberFormat="1" applyFont="1" applyBorder="1" applyAlignment="1">
      <alignment vertical="center"/>
    </xf>
    <xf numFmtId="2" fontId="0" fillId="0" borderId="30" xfId="0" applyNumberFormat="1" applyFont="1" applyFill="1" applyBorder="1" applyAlignment="1">
      <alignment vertical="center"/>
    </xf>
    <xf numFmtId="178" fontId="6" fillId="6" borderId="17" xfId="0" applyNumberFormat="1" applyFont="1" applyFill="1" applyBorder="1" applyAlignment="1">
      <alignment/>
    </xf>
    <xf numFmtId="3" fontId="0" fillId="6" borderId="17" xfId="0" applyNumberFormat="1" applyFont="1" applyFill="1" applyBorder="1" applyAlignment="1">
      <alignment vertical="center"/>
    </xf>
    <xf numFmtId="4" fontId="0" fillId="6" borderId="11" xfId="0" applyNumberFormat="1" applyFont="1" applyFill="1" applyBorder="1" applyAlignment="1">
      <alignment vertical="center"/>
    </xf>
    <xf numFmtId="178" fontId="0" fillId="6" borderId="0" xfId="0" applyNumberFormat="1" applyFont="1" applyFill="1" applyAlignment="1">
      <alignment vertical="center"/>
    </xf>
    <xf numFmtId="0" fontId="6" fillId="3" borderId="11" xfId="0" applyFont="1" applyFill="1" applyBorder="1" applyAlignment="1">
      <alignment/>
    </xf>
    <xf numFmtId="3" fontId="6" fillId="3" borderId="11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 wrapText="1"/>
    </xf>
    <xf numFmtId="2" fontId="6" fillId="3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0" fillId="0" borderId="0" xfId="102" applyFont="1" applyFill="1" applyBorder="1" applyAlignment="1">
      <alignment wrapText="1"/>
      <protection/>
    </xf>
    <xf numFmtId="3" fontId="0" fillId="0" borderId="31" xfId="0" applyNumberFormat="1" applyFont="1" applyBorder="1" applyAlignment="1">
      <alignment vertical="center"/>
    </xf>
    <xf numFmtId="2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2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2" fontId="0" fillId="0" borderId="34" xfId="0" applyNumberFormat="1" applyFont="1" applyFill="1" applyBorder="1" applyAlignment="1">
      <alignment vertical="center"/>
    </xf>
    <xf numFmtId="178" fontId="6" fillId="6" borderId="11" xfId="0" applyNumberFormat="1" applyFont="1" applyFill="1" applyBorder="1" applyAlignment="1">
      <alignment/>
    </xf>
    <xf numFmtId="3" fontId="0" fillId="6" borderId="11" xfId="0" applyNumberFormat="1" applyFont="1" applyFill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" fontId="6" fillId="7" borderId="35" xfId="0" applyNumberFormat="1" applyFont="1" applyFill="1" applyBorder="1" applyAlignment="1">
      <alignment vertical="center"/>
    </xf>
    <xf numFmtId="3" fontId="0" fillId="7" borderId="35" xfId="0" applyNumberFormat="1" applyFont="1" applyFill="1" applyBorder="1" applyAlignment="1">
      <alignment vertical="center"/>
    </xf>
    <xf numFmtId="1" fontId="0" fillId="7" borderId="35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1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1" fillId="0" borderId="28" xfId="0" applyFont="1" applyBorder="1" applyAlignment="1">
      <alignment horizontal="right" wrapText="1"/>
    </xf>
    <xf numFmtId="198" fontId="61" fillId="0" borderId="0" xfId="0" applyNumberFormat="1" applyFont="1" applyBorder="1" applyAlignment="1">
      <alignment horizontal="left" wrapText="1"/>
    </xf>
    <xf numFmtId="198" fontId="62" fillId="0" borderId="28" xfId="0" applyNumberFormat="1" applyFont="1" applyBorder="1" applyAlignment="1">
      <alignment wrapText="1"/>
    </xf>
    <xf numFmtId="178" fontId="63" fillId="0" borderId="0" xfId="0" applyNumberFormat="1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1" fillId="12" borderId="36" xfId="0" applyFont="1" applyFill="1" applyBorder="1" applyAlignment="1">
      <alignment horizontal="center" vertical="center" wrapText="1"/>
    </xf>
    <xf numFmtId="0" fontId="61" fillId="12" borderId="25" xfId="0" applyFont="1" applyFill="1" applyBorder="1" applyAlignment="1">
      <alignment horizontal="center" vertical="center" wrapText="1"/>
    </xf>
    <xf numFmtId="1" fontId="61" fillId="12" borderId="23" xfId="0" applyNumberFormat="1" applyFont="1" applyFill="1" applyBorder="1" applyAlignment="1">
      <alignment horizontal="center" vertical="center" textRotation="1"/>
    </xf>
    <xf numFmtId="1" fontId="61" fillId="12" borderId="24" xfId="0" applyNumberFormat="1" applyFont="1" applyFill="1" applyBorder="1" applyAlignment="1">
      <alignment horizontal="center" vertical="center" textRotation="1"/>
    </xf>
    <xf numFmtId="198" fontId="61" fillId="12" borderId="21" xfId="75" applyNumberFormat="1" applyFont="1" applyFill="1" applyBorder="1" applyAlignment="1">
      <alignment horizontal="center" vertical="center" wrapText="1" readingOrder="2"/>
    </xf>
    <xf numFmtId="178" fontId="9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61" fillId="12" borderId="37" xfId="0" applyFont="1" applyFill="1" applyBorder="1" applyAlignment="1">
      <alignment horizontal="center" vertical="center" wrapText="1"/>
    </xf>
    <xf numFmtId="0" fontId="61" fillId="12" borderId="38" xfId="0" applyFont="1" applyFill="1" applyBorder="1" applyAlignment="1">
      <alignment horizontal="center" vertical="center" wrapText="1"/>
    </xf>
    <xf numFmtId="198" fontId="61" fillId="12" borderId="10" xfId="0" applyNumberFormat="1" applyFont="1" applyFill="1" applyBorder="1" applyAlignment="1">
      <alignment horizontal="center" vertical="center" wrapText="1"/>
    </xf>
    <xf numFmtId="198" fontId="61" fillId="12" borderId="22" xfId="75" applyNumberFormat="1" applyFont="1" applyFill="1" applyBorder="1" applyAlignment="1">
      <alignment horizontal="center" vertical="center" wrapText="1" readingOrder="2"/>
    </xf>
    <xf numFmtId="0" fontId="64" fillId="0" borderId="18" xfId="0" applyFont="1" applyBorder="1" applyAlignment="1">
      <alignment vertical="center" wrapText="1"/>
    </xf>
    <xf numFmtId="198" fontId="9" fillId="0" borderId="18" xfId="0" applyNumberFormat="1" applyFont="1" applyBorder="1" applyAlignment="1">
      <alignment vertical="center" wrapText="1"/>
    </xf>
    <xf numFmtId="198" fontId="9" fillId="0" borderId="18" xfId="42" applyNumberFormat="1" applyFont="1" applyBorder="1" applyAlignment="1">
      <alignment vertical="center" wrapText="1"/>
    </xf>
    <xf numFmtId="198" fontId="9" fillId="0" borderId="18" xfId="0" applyNumberFormat="1" applyFont="1" applyBorder="1" applyAlignment="1">
      <alignment horizontal="center" vertical="center" wrapText="1"/>
    </xf>
    <xf numFmtId="198" fontId="9" fillId="0" borderId="18" xfId="0" applyNumberFormat="1" applyFont="1" applyBorder="1" applyAlignment="1">
      <alignment horizontal="left" vertical="center" wrapText="1"/>
    </xf>
    <xf numFmtId="0" fontId="64" fillId="7" borderId="12" xfId="0" applyFont="1" applyFill="1" applyBorder="1" applyAlignment="1">
      <alignment horizontal="right" vertical="center" wrapText="1"/>
    </xf>
    <xf numFmtId="198" fontId="9" fillId="7" borderId="12" xfId="0" applyNumberFormat="1" applyFont="1" applyFill="1" applyBorder="1" applyAlignment="1">
      <alignment horizontal="center" vertical="center" textRotation="1" wrapText="1"/>
    </xf>
    <xf numFmtId="0" fontId="65" fillId="0" borderId="12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right"/>
    </xf>
    <xf numFmtId="198" fontId="9" fillId="0" borderId="12" xfId="0" applyNumberFormat="1" applyFont="1" applyBorder="1" applyAlignment="1">
      <alignment vertical="center" wrapText="1"/>
    </xf>
    <xf numFmtId="198" fontId="9" fillId="0" borderId="12" xfId="0" applyNumberFormat="1" applyFont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98" fontId="9" fillId="0" borderId="14" xfId="0" applyNumberFormat="1" applyFont="1" applyBorder="1" applyAlignment="1">
      <alignment vertical="center" wrapText="1"/>
    </xf>
    <xf numFmtId="198" fontId="9" fillId="0" borderId="14" xfId="0" applyNumberFormat="1" applyFont="1" applyBorder="1" applyAlignment="1">
      <alignment horizontal="left" vertical="center" wrapText="1"/>
    </xf>
    <xf numFmtId="198" fontId="9" fillId="0" borderId="0" xfId="0" applyNumberFormat="1" applyFont="1" applyAlignment="1">
      <alignment horizontal="center" vertical="center" wrapText="1"/>
    </xf>
    <xf numFmtId="0" fontId="65" fillId="7" borderId="11" xfId="0" applyFont="1" applyFill="1" applyBorder="1" applyAlignment="1">
      <alignment horizontal="right" vertical="center" wrapText="1"/>
    </xf>
    <xf numFmtId="198" fontId="9" fillId="7" borderId="11" xfId="0" applyNumberFormat="1" applyFont="1" applyFill="1" applyBorder="1" applyAlignment="1">
      <alignment vertical="center" wrapText="1"/>
    </xf>
    <xf numFmtId="198" fontId="9" fillId="7" borderId="11" xfId="0" applyNumberFormat="1" applyFont="1" applyFill="1" applyBorder="1" applyAlignment="1">
      <alignment horizontal="left" vertical="center" wrapText="1"/>
    </xf>
    <xf numFmtId="198" fontId="9" fillId="0" borderId="15" xfId="0" applyNumberFormat="1" applyFont="1" applyBorder="1" applyAlignment="1">
      <alignment vertical="center" wrapText="1"/>
    </xf>
    <xf numFmtId="198" fontId="9" fillId="0" borderId="15" xfId="0" applyNumberFormat="1" applyFont="1" applyBorder="1" applyAlignment="1">
      <alignment horizontal="left" vertical="center" wrapText="1"/>
    </xf>
    <xf numFmtId="17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5" fillId="34" borderId="39" xfId="0" applyFont="1" applyFill="1" applyBorder="1" applyAlignment="1">
      <alignment horizontal="center" vertical="center" wrapText="1"/>
    </xf>
    <xf numFmtId="198" fontId="7" fillId="34" borderId="39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8" xfId="0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4" fillId="12" borderId="25" xfId="63" applyFont="1" applyFill="1" applyBorder="1" applyAlignment="1">
      <alignment horizontal="center" vertical="center" wrapText="1"/>
      <protection/>
    </xf>
    <xf numFmtId="1" fontId="4" fillId="12" borderId="21" xfId="63" applyNumberFormat="1" applyFont="1" applyFill="1" applyBorder="1" applyAlignment="1">
      <alignment horizontal="center" vertical="center" wrapText="1"/>
      <protection/>
    </xf>
    <xf numFmtId="3" fontId="4" fillId="12" borderId="10" xfId="63" applyNumberFormat="1" applyFont="1" applyFill="1" applyBorder="1" applyAlignment="1">
      <alignment horizontal="center" vertical="center" wrapText="1"/>
      <protection/>
    </xf>
    <xf numFmtId="3" fontId="12" fillId="12" borderId="10" xfId="63" applyNumberFormat="1" applyFont="1" applyFill="1" applyBorder="1" applyAlignment="1">
      <alignment horizontal="center" vertical="center" wrapText="1"/>
      <protection/>
    </xf>
    <xf numFmtId="0" fontId="4" fillId="12" borderId="38" xfId="63" applyFont="1" applyFill="1" applyBorder="1" applyAlignment="1">
      <alignment horizontal="center" vertical="center" wrapText="1"/>
      <protection/>
    </xf>
    <xf numFmtId="1" fontId="4" fillId="12" borderId="22" xfId="63" applyNumberFormat="1" applyFont="1" applyFill="1" applyBorder="1" applyAlignment="1">
      <alignment horizontal="center" vertical="center" wrapText="1"/>
      <protection/>
    </xf>
    <xf numFmtId="3" fontId="4" fillId="12" borderId="22" xfId="63" applyNumberFormat="1" applyFont="1" applyFill="1" applyBorder="1" applyAlignment="1">
      <alignment horizontal="center" vertical="center" wrapText="1"/>
      <protection/>
    </xf>
    <xf numFmtId="3" fontId="4" fillId="12" borderId="10" xfId="0" applyNumberFormat="1" applyFont="1" applyFill="1" applyBorder="1" applyAlignment="1">
      <alignment horizontal="center" vertical="center" wrapText="1"/>
    </xf>
    <xf numFmtId="1" fontId="7" fillId="7" borderId="24" xfId="0" applyNumberFormat="1" applyFont="1" applyFill="1" applyBorder="1" applyAlignment="1">
      <alignment horizontal="center" vertical="center"/>
    </xf>
    <xf numFmtId="1" fontId="7" fillId="7" borderId="23" xfId="0" applyNumberFormat="1" applyFont="1" applyFill="1" applyBorder="1" applyAlignment="1">
      <alignment horizontal="right" vertical="center" wrapText="1"/>
    </xf>
    <xf numFmtId="3" fontId="7" fillId="7" borderId="11" xfId="0" applyNumberFormat="1" applyFont="1" applyFill="1" applyBorder="1" applyAlignment="1">
      <alignment vertical="center"/>
    </xf>
    <xf numFmtId="3" fontId="7" fillId="7" borderId="11" xfId="0" applyNumberFormat="1" applyFont="1" applyFill="1" applyBorder="1" applyAlignment="1">
      <alignment vertical="center" wrapText="1"/>
    </xf>
    <xf numFmtId="1" fontId="0" fillId="0" borderId="18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center"/>
    </xf>
    <xf numFmtId="1" fontId="0" fillId="0" borderId="0" xfId="0" applyNumberFormat="1" applyAlignment="1">
      <alignment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right" vertical="center" wrapText="1"/>
    </xf>
    <xf numFmtId="198" fontId="0" fillId="0" borderId="12" xfId="0" applyNumberFormat="1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 wrapText="1"/>
    </xf>
    <xf numFmtId="1" fontId="0" fillId="0" borderId="30" xfId="0" applyNumberFormat="1" applyFont="1" applyBorder="1" applyAlignment="1">
      <alignment horizontal="right" vertical="center" wrapText="1"/>
    </xf>
    <xf numFmtId="198" fontId="0" fillId="0" borderId="30" xfId="0" applyNumberFormat="1" applyFont="1" applyFill="1" applyBorder="1" applyAlignment="1">
      <alignment horizontal="center"/>
    </xf>
    <xf numFmtId="1" fontId="0" fillId="17" borderId="17" xfId="0" applyNumberFormat="1" applyFont="1" applyFill="1" applyBorder="1" applyAlignment="1">
      <alignment horizontal="center" wrapText="1"/>
    </xf>
    <xf numFmtId="1" fontId="0" fillId="17" borderId="17" xfId="0" applyNumberFormat="1" applyFont="1" applyFill="1" applyBorder="1" applyAlignment="1">
      <alignment horizontal="right" vertical="center" wrapText="1"/>
    </xf>
    <xf numFmtId="198" fontId="0" fillId="17" borderId="17" xfId="0" applyNumberFormat="1" applyFont="1" applyFill="1" applyBorder="1" applyAlignment="1">
      <alignment horizontal="center"/>
    </xf>
    <xf numFmtId="1" fontId="7" fillId="7" borderId="28" xfId="0" applyNumberFormat="1" applyFont="1" applyFill="1" applyBorder="1" applyAlignment="1">
      <alignment horizontal="center" vertical="center"/>
    </xf>
    <xf numFmtId="1" fontId="7" fillId="7" borderId="28" xfId="0" applyNumberFormat="1" applyFont="1" applyFill="1" applyBorder="1" applyAlignment="1">
      <alignment horizontal="right" vertical="center" wrapText="1"/>
    </xf>
    <xf numFmtId="198" fontId="7" fillId="7" borderId="28" xfId="0" applyNumberFormat="1" applyFont="1" applyFill="1" applyBorder="1" applyAlignment="1">
      <alignment horizontal="center" vertical="center"/>
    </xf>
    <xf numFmtId="198" fontId="7" fillId="7" borderId="28" xfId="0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wrapText="1"/>
    </xf>
    <xf numFmtId="1" fontId="0" fillId="17" borderId="11" xfId="0" applyNumberFormat="1" applyFont="1" applyFill="1" applyBorder="1" applyAlignment="1">
      <alignment horizontal="right" vertical="center" wrapText="1"/>
    </xf>
    <xf numFmtId="198" fontId="0" fillId="17" borderId="11" xfId="0" applyNumberFormat="1" applyFont="1" applyFill="1" applyBorder="1" applyAlignment="1">
      <alignment horizontal="center"/>
    </xf>
    <xf numFmtId="1" fontId="7" fillId="7" borderId="11" xfId="0" applyNumberFormat="1" applyFont="1" applyFill="1" applyBorder="1" applyAlignment="1">
      <alignment horizontal="center" vertical="center"/>
    </xf>
    <xf numFmtId="1" fontId="7" fillId="7" borderId="11" xfId="0" applyNumberFormat="1" applyFont="1" applyFill="1" applyBorder="1" applyAlignment="1">
      <alignment horizontal="right" vertical="center" wrapText="1"/>
    </xf>
    <xf numFmtId="198" fontId="7" fillId="7" borderId="11" xfId="0" applyNumberFormat="1" applyFont="1" applyFill="1" applyBorder="1" applyAlignment="1">
      <alignment horizontal="center" vertical="center"/>
    </xf>
    <xf numFmtId="198" fontId="7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198" fontId="0" fillId="0" borderId="0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 wrapText="1"/>
    </xf>
    <xf numFmtId="1" fontId="0" fillId="7" borderId="11" xfId="0" applyNumberFormat="1" applyFont="1" applyFill="1" applyBorder="1" applyAlignment="1">
      <alignment horizontal="right" vertical="center" wrapText="1"/>
    </xf>
    <xf numFmtId="198" fontId="0" fillId="7" borderId="11" xfId="0" applyNumberFormat="1" applyFont="1" applyFill="1" applyBorder="1" applyAlignment="1">
      <alignment horizontal="center"/>
    </xf>
    <xf numFmtId="1" fontId="7" fillId="12" borderId="16" xfId="0" applyNumberFormat="1" applyFont="1" applyFill="1" applyBorder="1" applyAlignment="1">
      <alignment horizontal="center" vertical="center"/>
    </xf>
    <xf numFmtId="1" fontId="7" fillId="12" borderId="16" xfId="0" applyNumberFormat="1" applyFont="1" applyFill="1" applyBorder="1" applyAlignment="1">
      <alignment horizontal="right" vertical="center" wrapText="1"/>
    </xf>
    <xf numFmtId="198" fontId="9" fillId="1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31" fillId="33" borderId="0" xfId="0" applyFont="1" applyFill="1" applyAlignment="1">
      <alignment horizontal="center" vertical="center"/>
    </xf>
    <xf numFmtId="178" fontId="8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12" borderId="25" xfId="0" applyFont="1" applyFill="1" applyBorder="1" applyAlignment="1">
      <alignment horizontal="center" vertical="center"/>
    </xf>
    <xf numFmtId="1" fontId="5" fillId="12" borderId="10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/>
    </xf>
    <xf numFmtId="1" fontId="5" fillId="12" borderId="19" xfId="0" applyNumberFormat="1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/>
    </xf>
    <xf numFmtId="198" fontId="38" fillId="0" borderId="13" xfId="0" applyNumberFormat="1" applyFont="1" applyBorder="1" applyAlignment="1">
      <alignment/>
    </xf>
    <xf numFmtId="3" fontId="9" fillId="33" borderId="13" xfId="0" applyNumberFormat="1" applyFont="1" applyFill="1" applyBorder="1" applyAlignment="1">
      <alignment horizontal="center"/>
    </xf>
    <xf numFmtId="0" fontId="66" fillId="0" borderId="12" xfId="0" applyFont="1" applyBorder="1" applyAlignment="1">
      <alignment/>
    </xf>
    <xf numFmtId="198" fontId="38" fillId="0" borderId="12" xfId="0" applyNumberFormat="1" applyFont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178" fontId="7" fillId="33" borderId="14" xfId="0" applyNumberFormat="1" applyFont="1" applyFill="1" applyBorder="1" applyAlignment="1">
      <alignment horizontal="right" vertical="center"/>
    </xf>
    <xf numFmtId="198" fontId="11" fillId="0" borderId="12" xfId="0" applyNumberFormat="1" applyFont="1" applyBorder="1" applyAlignment="1">
      <alignment/>
    </xf>
    <xf numFmtId="178" fontId="7" fillId="7" borderId="16" xfId="0" applyNumberFormat="1" applyFont="1" applyFill="1" applyBorder="1" applyAlignment="1">
      <alignment horizontal="right" vertical="center"/>
    </xf>
    <xf numFmtId="198" fontId="9" fillId="7" borderId="39" xfId="0" applyNumberFormat="1" applyFont="1" applyFill="1" applyBorder="1" applyAlignment="1">
      <alignment horizontal="right" vertical="center"/>
    </xf>
    <xf numFmtId="3" fontId="0" fillId="7" borderId="3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10" xfId="63"/>
    <cellStyle name="Normal 3 11" xfId="64"/>
    <cellStyle name="Normal 3 2" xfId="65"/>
    <cellStyle name="Normal 3 3" xfId="66"/>
    <cellStyle name="Normal 3 4" xfId="67"/>
    <cellStyle name="Normal 3 5" xfId="68"/>
    <cellStyle name="Normal 3 6" xfId="69"/>
    <cellStyle name="Normal 3 7" xfId="70"/>
    <cellStyle name="Normal 3 8" xfId="71"/>
    <cellStyle name="Normal 3 9" xfId="72"/>
    <cellStyle name="Note" xfId="73"/>
    <cellStyle name="Output" xfId="74"/>
    <cellStyle name="Percent" xfId="75"/>
    <cellStyle name="Style 1" xfId="76"/>
    <cellStyle name="style1488472804478" xfId="77"/>
    <cellStyle name="style1488482219941" xfId="78"/>
    <cellStyle name="style1488482219988" xfId="79"/>
    <cellStyle name="style1488482220019" xfId="80"/>
    <cellStyle name="style1488482220066" xfId="81"/>
    <cellStyle name="style1488482220097" xfId="82"/>
    <cellStyle name="style1488482220128" xfId="83"/>
    <cellStyle name="style1488482220175" xfId="84"/>
    <cellStyle name="style1488482220206" xfId="85"/>
    <cellStyle name="style1488482220237" xfId="86"/>
    <cellStyle name="style1488482220284" xfId="87"/>
    <cellStyle name="style1488482220315" xfId="88"/>
    <cellStyle name="style1488482220347" xfId="89"/>
    <cellStyle name="style1488482220393" xfId="90"/>
    <cellStyle name="style1488482220425" xfId="91"/>
    <cellStyle name="style1488482220456" xfId="92"/>
    <cellStyle name="style1488482220503" xfId="93"/>
    <cellStyle name="style1488482220612" xfId="94"/>
    <cellStyle name="style1488482220659" xfId="95"/>
    <cellStyle name="style1488482220690" xfId="96"/>
    <cellStyle name="style1488482220721" xfId="97"/>
    <cellStyle name="style1488482220752" xfId="98"/>
    <cellStyle name="style1488482220783" xfId="99"/>
    <cellStyle name="style1488482220815" xfId="100"/>
    <cellStyle name="style1488482220846" xfId="101"/>
    <cellStyle name="style1488482220893" xfId="102"/>
    <cellStyle name="style1488482220924" xfId="103"/>
    <cellStyle name="style1488482220955" xfId="104"/>
    <cellStyle name="style1488482220986" xfId="105"/>
    <cellStyle name="style1488482221033" xfId="106"/>
    <cellStyle name="style1488482221064" xfId="107"/>
    <cellStyle name="style1488482221095" xfId="108"/>
    <cellStyle name="style1488482221142" xfId="109"/>
    <cellStyle name="style1488482221173" xfId="110"/>
    <cellStyle name="style1488482221205" xfId="111"/>
    <cellStyle name="style1488482221251" xfId="112"/>
    <cellStyle name="style1488482221423" xfId="113"/>
    <cellStyle name="style1488482221485" xfId="114"/>
    <cellStyle name="style1488482221532" xfId="115"/>
    <cellStyle name="style1488482221595" xfId="116"/>
    <cellStyle name="style1491502987691" xfId="117"/>
    <cellStyle name="style1491502987722" xfId="118"/>
    <cellStyle name="style1491502987816" xfId="119"/>
    <cellStyle name="style1491502987862" xfId="120"/>
    <cellStyle name="style1491502987894" xfId="121"/>
    <cellStyle name="style1491502987940" xfId="122"/>
    <cellStyle name="style1491502987987" xfId="123"/>
    <cellStyle name="style1491502988018" xfId="124"/>
    <cellStyle name="style1491502988065" xfId="125"/>
    <cellStyle name="style1491502988096" xfId="126"/>
    <cellStyle name="style1491502988252" xfId="127"/>
    <cellStyle name="style1491502988284" xfId="128"/>
    <cellStyle name="style1491502988315" xfId="129"/>
    <cellStyle name="style1491502988346" xfId="130"/>
    <cellStyle name="style1491502988627" xfId="131"/>
    <cellStyle name="style1491502988658" xfId="132"/>
    <cellStyle name="style1491502988752" xfId="133"/>
    <cellStyle name="style1491502988798" xfId="134"/>
    <cellStyle name="style1491502988845" xfId="135"/>
    <cellStyle name="style1491502988908" xfId="136"/>
    <cellStyle name="style1491502988970" xfId="137"/>
    <cellStyle name="style1491502989017" xfId="138"/>
    <cellStyle name="style1491502989064" xfId="139"/>
    <cellStyle name="style1491502989110" xfId="140"/>
    <cellStyle name="style1491502989157" xfId="141"/>
    <cellStyle name="style1491502989204" xfId="142"/>
    <cellStyle name="style1491502989266" xfId="143"/>
    <cellStyle name="style1491502989313" xfId="144"/>
    <cellStyle name="style1491502989344" xfId="145"/>
    <cellStyle name="style1491504990111" xfId="146"/>
    <cellStyle name="style1491504990220" xfId="147"/>
    <cellStyle name="style1491504990610" xfId="148"/>
    <cellStyle name="style1491504990688" xfId="149"/>
    <cellStyle name="style1491504990813" xfId="150"/>
    <cellStyle name="style1491512002134" xfId="151"/>
    <cellStyle name="style1491512002197" xfId="152"/>
    <cellStyle name="style1491512002290" xfId="153"/>
    <cellStyle name="style1491512002337" xfId="154"/>
    <cellStyle name="style1491512002399" xfId="155"/>
    <cellStyle name="style1491512002446" xfId="156"/>
    <cellStyle name="style1491512002493" xfId="157"/>
    <cellStyle name="style1491512002540" xfId="158"/>
    <cellStyle name="style1491512002587" xfId="159"/>
    <cellStyle name="style1491512002633" xfId="160"/>
    <cellStyle name="style1491512002821" xfId="161"/>
    <cellStyle name="style1491512002867" xfId="162"/>
    <cellStyle name="style1491512002899" xfId="163"/>
    <cellStyle name="style1491512002945" xfId="164"/>
    <cellStyle name="style1491512002977" xfId="165"/>
    <cellStyle name="style1491512003023" xfId="166"/>
    <cellStyle name="style1491512003133" xfId="167"/>
    <cellStyle name="style1491512003179" xfId="168"/>
    <cellStyle name="style1491512003211" xfId="169"/>
    <cellStyle name="style1491512003257" xfId="170"/>
    <cellStyle name="style1491512003382" xfId="171"/>
    <cellStyle name="style1491512003429" xfId="172"/>
    <cellStyle name="style1491512003476" xfId="173"/>
    <cellStyle name="style1491512003507" xfId="174"/>
    <cellStyle name="style1491512003554" xfId="175"/>
    <cellStyle name="style1491512003601" xfId="176"/>
    <cellStyle name="style1491512003647" xfId="177"/>
    <cellStyle name="style1491512003679" xfId="178"/>
    <cellStyle name="style1491514241253" xfId="179"/>
    <cellStyle name="style1491514241315" xfId="180"/>
    <cellStyle name="style1491514241425" xfId="181"/>
    <cellStyle name="style1491514241487" xfId="182"/>
    <cellStyle name="style1491514242033" xfId="183"/>
    <cellStyle name="style1491514242080" xfId="184"/>
    <cellStyle name="style1491514242173" xfId="185"/>
    <cellStyle name="style1491514242205" xfId="186"/>
    <cellStyle name="style1491514242407" xfId="187"/>
    <cellStyle name="style1491514242454" xfId="188"/>
    <cellStyle name="Title" xfId="189"/>
    <cellStyle name="Total" xfId="190"/>
    <cellStyle name="Warning Text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222</xdr:col>
      <xdr:colOff>609600</xdr:colOff>
      <xdr:row>4</xdr:row>
      <xdr:rowOff>0</xdr:rowOff>
    </xdr:from>
    <xdr:ext cx="0" cy="333375"/>
    <xdr:sp>
      <xdr:nvSpPr>
        <xdr:cNvPr id="1" name="Text Box 1221"/>
        <xdr:cNvSpPr txBox="1">
          <a:spLocks noChangeArrowheads="1"/>
        </xdr:cNvSpPr>
      </xdr:nvSpPr>
      <xdr:spPr>
        <a:xfrm>
          <a:off x="140665200" y="13049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M96"/>
  <sheetViews>
    <sheetView rightToLeft="1" view="pageBreakPreview" zoomScaleSheetLayoutView="100" zoomScalePageLayoutView="0" workbookViewId="0" topLeftCell="A1">
      <selection activeCell="A1" sqref="A1:J1"/>
    </sheetView>
  </sheetViews>
  <sheetFormatPr defaultColWidth="9.140625" defaultRowHeight="21" customHeight="1"/>
  <cols>
    <col min="1" max="1" width="15.7109375" style="4" customWidth="1"/>
    <col min="2" max="2" width="11.00390625" style="13" customWidth="1"/>
    <col min="3" max="3" width="13.00390625" style="14" customWidth="1"/>
    <col min="4" max="4" width="12.421875" style="13" customWidth="1"/>
    <col min="5" max="5" width="11.140625" style="15" customWidth="1"/>
    <col min="6" max="6" width="14.00390625" style="15" customWidth="1"/>
    <col min="7" max="7" width="11.421875" style="0" customWidth="1"/>
    <col min="8" max="8" width="11.421875" style="26" customWidth="1"/>
    <col min="9" max="9" width="11.421875" style="7" customWidth="1"/>
    <col min="10" max="10" width="11.421875" style="0" customWidth="1"/>
    <col min="11" max="12" width="9.140625" style="23" customWidth="1"/>
    <col min="13" max="16384" width="9.140625" style="4" customWidth="1"/>
  </cols>
  <sheetData>
    <row r="1" spans="1:10" ht="21" customHeight="1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4" ht="21" customHeight="1">
      <c r="A2" s="2"/>
      <c r="B2" s="9"/>
      <c r="C2" s="10"/>
      <c r="D2" s="10"/>
    </row>
    <row r="3" spans="1:10" ht="21" customHeight="1">
      <c r="A3" s="151" t="s">
        <v>14</v>
      </c>
      <c r="B3" s="147">
        <v>2014</v>
      </c>
      <c r="C3" s="148"/>
      <c r="D3" s="153" t="s">
        <v>24</v>
      </c>
      <c r="E3" s="147">
        <v>2015</v>
      </c>
      <c r="F3" s="148"/>
      <c r="G3" s="153" t="s">
        <v>21</v>
      </c>
      <c r="H3" s="147">
        <v>2016</v>
      </c>
      <c r="I3" s="148"/>
      <c r="J3" s="153" t="s">
        <v>24</v>
      </c>
    </row>
    <row r="4" spans="1:10" ht="36.75" customHeight="1" thickBot="1">
      <c r="A4" s="152"/>
      <c r="B4" s="134" t="s">
        <v>15</v>
      </c>
      <c r="C4" s="134" t="s">
        <v>16</v>
      </c>
      <c r="D4" s="154"/>
      <c r="E4" s="135" t="s">
        <v>15</v>
      </c>
      <c r="F4" s="135" t="s">
        <v>16</v>
      </c>
      <c r="G4" s="154"/>
      <c r="H4" s="136" t="s">
        <v>15</v>
      </c>
      <c r="I4" s="137" t="s">
        <v>16</v>
      </c>
      <c r="J4" s="154"/>
    </row>
    <row r="5" spans="1:10" ht="21" customHeight="1" thickTop="1">
      <c r="A5" s="33" t="s">
        <v>4</v>
      </c>
      <c r="B5" s="34">
        <f aca="true" t="shared" si="0" ref="B5:C7">B29+B53+B78</f>
        <v>7112.22375603</v>
      </c>
      <c r="C5" s="35">
        <f t="shared" si="0"/>
        <v>8293284.399999999</v>
      </c>
      <c r="D5" s="35">
        <f>C5/$C$23*100</f>
        <v>8.41621852169735</v>
      </c>
      <c r="E5" s="37">
        <f aca="true" t="shared" si="1" ref="E5:F7">E29+E53+E78</f>
        <v>3285.23</v>
      </c>
      <c r="F5" s="48">
        <f t="shared" si="1"/>
        <v>3832745.98</v>
      </c>
      <c r="G5" s="35">
        <f>F5/$F$23*100</f>
        <v>6.652808012201119</v>
      </c>
      <c r="H5" s="37">
        <v>2264.4</v>
      </c>
      <c r="I5" s="138">
        <v>2676521.6</v>
      </c>
      <c r="J5" s="35">
        <f>H5/$H$23*100</f>
        <v>5.1729337049390045</v>
      </c>
    </row>
    <row r="6" spans="1:10" ht="21" customHeight="1">
      <c r="A6" s="36" t="s">
        <v>5</v>
      </c>
      <c r="B6" s="37">
        <f t="shared" si="0"/>
        <v>8035.1949247</v>
      </c>
      <c r="C6" s="38">
        <f t="shared" si="0"/>
        <v>9369484</v>
      </c>
      <c r="D6" s="38">
        <f>C6/$C$23*100</f>
        <v>9.508370987439788</v>
      </c>
      <c r="E6" s="37">
        <f t="shared" si="1"/>
        <v>3416.5</v>
      </c>
      <c r="F6" s="48">
        <f t="shared" si="1"/>
        <v>3983592.7</v>
      </c>
      <c r="G6" s="38">
        <f>F6/$F$23*100</f>
        <v>6.914644896948243</v>
      </c>
      <c r="H6" s="37">
        <v>2260.2999999999997</v>
      </c>
      <c r="I6" s="38">
        <v>2672039.0999999996</v>
      </c>
      <c r="J6" s="38">
        <f>H6/$H$23*100</f>
        <v>5.1635674144469315</v>
      </c>
    </row>
    <row r="7" spans="1:10" ht="21" customHeight="1">
      <c r="A7" s="41" t="s">
        <v>17</v>
      </c>
      <c r="B7" s="42">
        <f t="shared" si="0"/>
        <v>7580.107199520001</v>
      </c>
      <c r="C7" s="43">
        <f t="shared" si="0"/>
        <v>8839330.500000002</v>
      </c>
      <c r="D7" s="43">
        <f>C7/$C$23*100</f>
        <v>8.970358845224737</v>
      </c>
      <c r="E7" s="37">
        <f t="shared" si="1"/>
        <v>4509.38</v>
      </c>
      <c r="F7" s="48">
        <f t="shared" si="1"/>
        <v>5258599.58</v>
      </c>
      <c r="G7" s="37">
        <f>F7/$F$23*100</f>
        <v>9.127777734641688</v>
      </c>
      <c r="H7" s="37">
        <v>2904.9</v>
      </c>
      <c r="I7" s="48">
        <v>3433511.0685649803</v>
      </c>
      <c r="J7" s="43">
        <f>H7/$H$23*100</f>
        <v>6.636131036688446</v>
      </c>
    </row>
    <row r="8" spans="1:10" ht="21" customHeight="1">
      <c r="A8" s="51" t="s">
        <v>1</v>
      </c>
      <c r="B8" s="52">
        <f aca="true" t="shared" si="2" ref="B8:G8">SUM(B5:B7)</f>
        <v>22727.52588025</v>
      </c>
      <c r="C8" s="52">
        <f t="shared" si="2"/>
        <v>26502098.9</v>
      </c>
      <c r="D8" s="52">
        <f t="shared" si="2"/>
        <v>26.894948354361876</v>
      </c>
      <c r="E8" s="52">
        <f t="shared" si="2"/>
        <v>11211.11</v>
      </c>
      <c r="F8" s="139">
        <f t="shared" si="2"/>
        <v>13074938.26</v>
      </c>
      <c r="G8" s="54">
        <f t="shared" si="2"/>
        <v>22.69523064379105</v>
      </c>
      <c r="H8" s="54">
        <v>7429.6</v>
      </c>
      <c r="I8" s="139">
        <v>8782071.76856498</v>
      </c>
      <c r="J8" s="52">
        <f>SUM(J5:J7)</f>
        <v>16.972632156074383</v>
      </c>
    </row>
    <row r="9" spans="1:10" ht="21" customHeight="1">
      <c r="A9" s="46" t="s">
        <v>9</v>
      </c>
      <c r="B9" s="47">
        <f aca="true" t="shared" si="3" ref="B9:C11">B33+B57+B82</f>
        <v>7640.935795550001</v>
      </c>
      <c r="C9" s="48">
        <f t="shared" si="3"/>
        <v>8910531.799999999</v>
      </c>
      <c r="D9" s="47">
        <f>C9/$C$23*100</f>
        <v>9.042615585850792</v>
      </c>
      <c r="E9" s="49">
        <f aca="true" t="shared" si="4" ref="E9:F11">E33+E57+E82</f>
        <v>4837.89</v>
      </c>
      <c r="F9" s="38">
        <f t="shared" si="4"/>
        <v>5641970.640000001</v>
      </c>
      <c r="G9" s="48">
        <f>F9/$F$23*100</f>
        <v>9.79322597277774</v>
      </c>
      <c r="H9" s="50">
        <v>3379.1</v>
      </c>
      <c r="I9" s="38">
        <v>3994214.69297388</v>
      </c>
      <c r="J9" s="48">
        <f>H9/$H$23*100</f>
        <v>7.7194224882350255</v>
      </c>
    </row>
    <row r="10" spans="1:10" ht="21" customHeight="1">
      <c r="A10" s="36" t="s">
        <v>11</v>
      </c>
      <c r="B10" s="37">
        <f t="shared" si="3"/>
        <v>8150.9530804999995</v>
      </c>
      <c r="C10" s="38">
        <f t="shared" si="3"/>
        <v>9504824.8</v>
      </c>
      <c r="D10" s="37">
        <v>9.7</v>
      </c>
      <c r="E10" s="39">
        <f t="shared" si="4"/>
        <v>5485.21</v>
      </c>
      <c r="F10" s="38">
        <f t="shared" si="4"/>
        <v>6396246.06</v>
      </c>
      <c r="G10" s="38">
        <f>F10/$F$23*100</f>
        <v>11.102482986878726</v>
      </c>
      <c r="H10" s="40">
        <v>3765.4</v>
      </c>
      <c r="I10" s="38">
        <v>4450817.67724952</v>
      </c>
      <c r="J10" s="38">
        <f>H10/$H$23*100</f>
        <v>8.601909809475945</v>
      </c>
    </row>
    <row r="11" spans="1:10" ht="21" customHeight="1">
      <c r="A11" s="41" t="s">
        <v>10</v>
      </c>
      <c r="B11" s="42">
        <f t="shared" si="3"/>
        <v>7502.765613</v>
      </c>
      <c r="C11" s="43">
        <f t="shared" si="3"/>
        <v>8748804.299999999</v>
      </c>
      <c r="D11" s="42">
        <f>C11/$C$23*100</f>
        <v>8.878490745158265</v>
      </c>
      <c r="E11" s="44">
        <f t="shared" si="4"/>
        <v>5326.51</v>
      </c>
      <c r="F11" s="38">
        <f t="shared" si="4"/>
        <v>6211325.859999999</v>
      </c>
      <c r="G11" s="43">
        <f>F11/$F$23*100</f>
        <v>10.781501999722925</v>
      </c>
      <c r="H11" s="45">
        <v>3830.7</v>
      </c>
      <c r="I11" s="38">
        <v>4527923.8792977</v>
      </c>
      <c r="J11" s="43">
        <f>H11/$H$23*100</f>
        <v>8.751085119020424</v>
      </c>
    </row>
    <row r="12" spans="1:10" ht="21" customHeight="1">
      <c r="A12" s="51" t="s">
        <v>2</v>
      </c>
      <c r="B12" s="52">
        <f aca="true" t="shared" si="5" ref="B12:J12">SUM(B9:B11)</f>
        <v>23294.65448905</v>
      </c>
      <c r="C12" s="52">
        <f t="shared" si="5"/>
        <v>27164160.9</v>
      </c>
      <c r="D12" s="52">
        <f t="shared" si="5"/>
        <v>27.62110633100906</v>
      </c>
      <c r="E12" s="53">
        <f t="shared" si="5"/>
        <v>15649.61</v>
      </c>
      <c r="F12" s="53">
        <f t="shared" si="5"/>
        <v>18249542.56</v>
      </c>
      <c r="G12" s="54">
        <f t="shared" si="5"/>
        <v>31.677210959379394</v>
      </c>
      <c r="H12" s="54">
        <v>10975.2</v>
      </c>
      <c r="I12" s="53">
        <v>12972956.249521099</v>
      </c>
      <c r="J12" s="52">
        <f t="shared" si="5"/>
        <v>25.072417416731394</v>
      </c>
    </row>
    <row r="13" spans="1:10" ht="21" customHeight="1">
      <c r="A13" s="55" t="s">
        <v>18</v>
      </c>
      <c r="B13" s="56">
        <f>B37+B61+B86</f>
        <v>46022.1803693</v>
      </c>
      <c r="C13" s="56">
        <f>C12+C8</f>
        <v>53666259.8</v>
      </c>
      <c r="D13" s="56">
        <f>C13/$C$23*100</f>
        <v>54.46177267464528</v>
      </c>
      <c r="E13" s="57">
        <f>E12+E8</f>
        <v>26860.72</v>
      </c>
      <c r="F13" s="57">
        <f>F12+F8</f>
        <v>31324480.82</v>
      </c>
      <c r="G13" s="58">
        <f>SUM(G12,G8)</f>
        <v>54.372441603170444</v>
      </c>
      <c r="H13" s="58">
        <v>18404.8</v>
      </c>
      <c r="I13" s="57">
        <v>21755028.01808608</v>
      </c>
      <c r="J13" s="56">
        <f>J8+J12</f>
        <v>42.04504957280578</v>
      </c>
    </row>
    <row r="14" spans="1:10" ht="21" customHeight="1">
      <c r="A14" s="46" t="s">
        <v>12</v>
      </c>
      <c r="B14" s="47">
        <f>B38+B62+B87</f>
        <v>7743.7</v>
      </c>
      <c r="C14" s="48">
        <f>C38+C62+C87</f>
        <v>9029234.299999999</v>
      </c>
      <c r="D14" s="48">
        <f>C14/$C$23*100</f>
        <v>9.16307765261312</v>
      </c>
      <c r="E14" s="47">
        <f aca="true" t="shared" si="6" ref="E14:F16">E38+E62+E87</f>
        <v>4851.17</v>
      </c>
      <c r="F14" s="38">
        <f t="shared" si="6"/>
        <v>5656505.5200000005</v>
      </c>
      <c r="G14" s="48">
        <f>F14/$F$23*100</f>
        <v>9.818455342692932</v>
      </c>
      <c r="H14" s="50">
        <v>3838</v>
      </c>
      <c r="I14" s="38">
        <v>4537013.5358511</v>
      </c>
      <c r="J14" s="48">
        <f>H14/$H$23*100</f>
        <v>8.767761685018504</v>
      </c>
    </row>
    <row r="15" spans="1:10" ht="21" customHeight="1">
      <c r="A15" s="36" t="s">
        <v>19</v>
      </c>
      <c r="B15" s="37">
        <f>B39+B63+B88</f>
        <v>7186.36600733</v>
      </c>
      <c r="C15" s="38">
        <f>C39+C63+C88</f>
        <v>8379411.4</v>
      </c>
      <c r="D15" s="38">
        <f>C15/$C$23*100</f>
        <v>8.503622210954436</v>
      </c>
      <c r="E15" s="37">
        <f t="shared" si="6"/>
        <v>3983.98</v>
      </c>
      <c r="F15" s="38">
        <f t="shared" si="6"/>
        <v>4646250.68</v>
      </c>
      <c r="G15" s="38">
        <f>F15/$F$23*100</f>
        <v>8.064874090768441</v>
      </c>
      <c r="H15" s="40">
        <v>39354</v>
      </c>
      <c r="I15" s="38">
        <v>4651653.29988534</v>
      </c>
      <c r="J15" s="38">
        <f>H15/$H$23*100</f>
        <v>89.90268195732627</v>
      </c>
    </row>
    <row r="16" spans="1:10" ht="21" customHeight="1">
      <c r="A16" s="41" t="s">
        <v>13</v>
      </c>
      <c r="B16" s="42">
        <f>B40+B64+B89</f>
        <v>6923.69304072</v>
      </c>
      <c r="C16" s="43">
        <f>C40+C64+C89</f>
        <v>8073087.6</v>
      </c>
      <c r="D16" s="43">
        <f>C16/$C$23*100</f>
        <v>8.192757671062772</v>
      </c>
      <c r="E16" s="37">
        <f t="shared" si="6"/>
        <v>3743.87</v>
      </c>
      <c r="F16" s="38">
        <f t="shared" si="6"/>
        <v>4365546.12</v>
      </c>
      <c r="G16" s="43">
        <f>F16/$F$23*100</f>
        <v>7.577632422373451</v>
      </c>
      <c r="H16" s="45">
        <v>3875</v>
      </c>
      <c r="I16" s="38">
        <v>4580731.239027521</v>
      </c>
      <c r="J16" s="43">
        <f>H16/$H$23*100</f>
        <v>8.852286745556723</v>
      </c>
    </row>
    <row r="17" spans="1:10" ht="21" customHeight="1">
      <c r="A17" s="51" t="s">
        <v>3</v>
      </c>
      <c r="B17" s="52">
        <f aca="true" t="shared" si="7" ref="B17:J17">SUM(B14:B16)</f>
        <v>21853.75904805</v>
      </c>
      <c r="C17" s="52">
        <f t="shared" si="7"/>
        <v>25481733.299999997</v>
      </c>
      <c r="D17" s="52">
        <f t="shared" si="7"/>
        <v>25.85945753463033</v>
      </c>
      <c r="E17" s="53">
        <f t="shared" si="7"/>
        <v>12579.02</v>
      </c>
      <c r="F17" s="53">
        <f t="shared" si="7"/>
        <v>14668302.32</v>
      </c>
      <c r="G17" s="54">
        <f t="shared" si="7"/>
        <v>25.460961855834825</v>
      </c>
      <c r="H17" s="54">
        <v>11648.5</v>
      </c>
      <c r="I17" s="53">
        <v>13769398.074763961</v>
      </c>
      <c r="J17" s="52">
        <f t="shared" si="7"/>
        <v>107.52273038790149</v>
      </c>
    </row>
    <row r="18" spans="1:10" ht="21" customHeight="1">
      <c r="A18" s="46" t="s">
        <v>8</v>
      </c>
      <c r="B18" s="48">
        <f aca="true" t="shared" si="8" ref="B18:C20">B42+B66+B91</f>
        <v>6191.8</v>
      </c>
      <c r="C18" s="48">
        <f t="shared" si="8"/>
        <v>7219668.2</v>
      </c>
      <c r="D18" s="48">
        <f>C18/$C$23*100</f>
        <v>7.326687750555061</v>
      </c>
      <c r="E18" s="37">
        <f aca="true" t="shared" si="9" ref="E18:F20">E42+E66+E91</f>
        <v>3321.9399999999996</v>
      </c>
      <c r="F18" s="48">
        <f t="shared" si="9"/>
        <v>3874001.14</v>
      </c>
      <c r="G18" s="48">
        <f>F18/$F$23*100</f>
        <v>6.724417938980727</v>
      </c>
      <c r="H18" s="37">
        <v>4430.9</v>
      </c>
      <c r="I18" s="38">
        <v>5237436.41923674</v>
      </c>
      <c r="J18" s="48">
        <f>H18/$H$23*100</f>
        <v>10.122218668616073</v>
      </c>
    </row>
    <row r="19" spans="1:10" ht="21" customHeight="1">
      <c r="A19" s="36" t="s">
        <v>7</v>
      </c>
      <c r="B19" s="38">
        <f t="shared" si="8"/>
        <v>5251.4</v>
      </c>
      <c r="C19" s="38">
        <f t="shared" si="8"/>
        <v>6123499.7</v>
      </c>
      <c r="D19" s="38">
        <f>C19/$C$23*100</f>
        <v>6.214270379145345</v>
      </c>
      <c r="E19" s="37">
        <f t="shared" si="9"/>
        <v>3695.19</v>
      </c>
      <c r="F19" s="38">
        <f t="shared" si="9"/>
        <v>4309199.34</v>
      </c>
      <c r="G19" s="38">
        <f>F19/$F$23*100</f>
        <v>7.479826746912085</v>
      </c>
      <c r="H19" s="37">
        <v>4219.3</v>
      </c>
      <c r="I19" s="38">
        <v>4987137.994153759</v>
      </c>
      <c r="J19" s="38">
        <f>H19/$H$23*100</f>
        <v>9.638826700781285</v>
      </c>
    </row>
    <row r="20" spans="1:10" ht="21" customHeight="1">
      <c r="A20" s="41" t="s">
        <v>6</v>
      </c>
      <c r="B20" s="43">
        <f t="shared" si="8"/>
        <v>5186.8</v>
      </c>
      <c r="C20" s="43">
        <f t="shared" si="8"/>
        <v>6048157.8</v>
      </c>
      <c r="D20" s="43">
        <f>C20/$C$23*100</f>
        <v>6.137811661023985</v>
      </c>
      <c r="E20" s="37">
        <f t="shared" si="9"/>
        <v>2945.62</v>
      </c>
      <c r="F20" s="38">
        <f t="shared" si="9"/>
        <v>3434967.6199999996</v>
      </c>
      <c r="G20" s="43">
        <f>F20/$F$23*100</f>
        <v>5.962351855101915</v>
      </c>
      <c r="H20" s="37">
        <v>5070.6</v>
      </c>
      <c r="I20" s="38">
        <v>5993504.43101884</v>
      </c>
      <c r="J20" s="43">
        <f>H20/$H$23*100</f>
        <v>11.583588431489012</v>
      </c>
    </row>
    <row r="21" spans="1:12" ht="21" customHeight="1">
      <c r="A21" s="51" t="s">
        <v>23</v>
      </c>
      <c r="B21" s="52">
        <f>SUM(B18:B20)</f>
        <v>16630</v>
      </c>
      <c r="C21" s="52">
        <f>SUM(C18:C20)</f>
        <v>19391325.7</v>
      </c>
      <c r="D21" s="52">
        <v>19.6</v>
      </c>
      <c r="E21" s="52">
        <f aca="true" t="shared" si="10" ref="E21:J21">SUM(E18:E20)</f>
        <v>9962.75</v>
      </c>
      <c r="F21" s="52">
        <f t="shared" si="10"/>
        <v>11618168.1</v>
      </c>
      <c r="G21" s="54">
        <f t="shared" si="10"/>
        <v>20.166596540994725</v>
      </c>
      <c r="H21" s="54">
        <v>13720.8</v>
      </c>
      <c r="I21" s="139">
        <v>16218078.8444093</v>
      </c>
      <c r="J21" s="52">
        <f t="shared" si="10"/>
        <v>31.34463380088637</v>
      </c>
      <c r="L21" s="23">
        <f>C23/1000</f>
        <v>98539.3188</v>
      </c>
    </row>
    <row r="22" spans="1:10" ht="21" customHeight="1">
      <c r="A22" s="59" t="s">
        <v>20</v>
      </c>
      <c r="B22" s="56">
        <f>B17+B21</f>
        <v>38483.75904805</v>
      </c>
      <c r="C22" s="56">
        <f>C21+C17</f>
        <v>44873059</v>
      </c>
      <c r="D22" s="56">
        <f>C22/$C$23*100</f>
        <v>45.53822732535472</v>
      </c>
      <c r="E22" s="56">
        <f>E21+E17</f>
        <v>22541.77</v>
      </c>
      <c r="F22" s="56">
        <f>F21+F17</f>
        <v>26286470.42</v>
      </c>
      <c r="G22" s="58">
        <f>SUM(G21,G17)</f>
        <v>45.62755839682955</v>
      </c>
      <c r="H22" s="56">
        <v>25369.2</v>
      </c>
      <c r="I22" s="56">
        <v>29987476.9191733</v>
      </c>
      <c r="J22" s="56">
        <v>49.529053833632126</v>
      </c>
    </row>
    <row r="23" spans="1:10" ht="21" customHeight="1" thickBot="1">
      <c r="A23" s="60" t="s">
        <v>0</v>
      </c>
      <c r="B23" s="61">
        <v>84506.1</v>
      </c>
      <c r="C23" s="61">
        <f>C22+C13</f>
        <v>98539318.8</v>
      </c>
      <c r="D23" s="61">
        <f>SUM(D22,D13)</f>
        <v>100</v>
      </c>
      <c r="E23" s="62">
        <f>E22+E13</f>
        <v>49402.490000000005</v>
      </c>
      <c r="F23" s="62">
        <f>F47+F71+F96</f>
        <v>57610951.24</v>
      </c>
      <c r="G23" s="63">
        <f>SUM(G22,G13)</f>
        <v>100</v>
      </c>
      <c r="H23" s="61">
        <f>SUM(H22,H13)</f>
        <v>43774</v>
      </c>
      <c r="I23" s="61">
        <f>SUM(I22,I13)</f>
        <v>51742504.937259376</v>
      </c>
      <c r="J23" s="92">
        <v>99.99979942477702</v>
      </c>
    </row>
    <row r="24" ht="21" customHeight="1" thickTop="1"/>
    <row r="25" spans="1:10" ht="21" customHeight="1">
      <c r="A25" s="150" t="s">
        <v>26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221" s="3" customFormat="1" ht="21" customHeight="1">
      <c r="A26" s="5"/>
      <c r="B26" s="10"/>
      <c r="C26" s="10"/>
      <c r="D26" s="10"/>
      <c r="E26" s="17"/>
      <c r="F26" s="17"/>
      <c r="H26" s="28"/>
      <c r="I26" s="24"/>
      <c r="K26" s="24"/>
      <c r="L26" s="2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</row>
    <row r="27" spans="1:10" ht="21" customHeight="1">
      <c r="A27" s="141" t="s">
        <v>14</v>
      </c>
      <c r="B27" s="143">
        <v>2014</v>
      </c>
      <c r="C27" s="144"/>
      <c r="D27" s="155" t="s">
        <v>24</v>
      </c>
      <c r="E27" s="143">
        <v>2015</v>
      </c>
      <c r="F27" s="144"/>
      <c r="G27" s="155" t="s">
        <v>24</v>
      </c>
      <c r="H27" s="143">
        <v>2016</v>
      </c>
      <c r="I27" s="144"/>
      <c r="J27" s="155" t="s">
        <v>24</v>
      </c>
    </row>
    <row r="28" spans="1:10" ht="34.5" customHeight="1">
      <c r="A28" s="142"/>
      <c r="B28" s="11" t="s">
        <v>15</v>
      </c>
      <c r="C28" s="11" t="s">
        <v>16</v>
      </c>
      <c r="D28" s="156"/>
      <c r="E28" s="16" t="s">
        <v>15</v>
      </c>
      <c r="F28" s="16" t="s">
        <v>16</v>
      </c>
      <c r="G28" s="156"/>
      <c r="H28" s="25" t="s">
        <v>15</v>
      </c>
      <c r="I28" s="25" t="s">
        <v>16</v>
      </c>
      <c r="J28" s="156"/>
    </row>
    <row r="29" spans="1:10" ht="21" customHeight="1">
      <c r="A29" s="64" t="s">
        <v>4</v>
      </c>
      <c r="B29" s="65">
        <v>7073.4</v>
      </c>
      <c r="C29" s="66">
        <v>8247557.1</v>
      </c>
      <c r="D29" s="66">
        <f>B29/$B$47*100</f>
        <v>8.407726350342614</v>
      </c>
      <c r="E29" s="67">
        <v>3257.63</v>
      </c>
      <c r="F29" s="68">
        <v>3798396.58</v>
      </c>
      <c r="G29" s="66">
        <f>E29/$E$47*100</f>
        <v>6.640338748738997</v>
      </c>
      <c r="H29" s="69">
        <v>2260.9</v>
      </c>
      <c r="I29" s="69">
        <v>2672383.8000000003</v>
      </c>
      <c r="J29" s="70">
        <f>H29/43622.9*100</f>
        <v>5.182828285143811</v>
      </c>
    </row>
    <row r="30" spans="1:10" ht="21" customHeight="1">
      <c r="A30" s="32" t="s">
        <v>5</v>
      </c>
      <c r="B30" s="37">
        <v>8000.5</v>
      </c>
      <c r="C30" s="38">
        <v>9328611.6</v>
      </c>
      <c r="D30" s="38">
        <f>B30/B47*100</f>
        <v>9.50971451719344</v>
      </c>
      <c r="E30" s="71">
        <v>3401.7</v>
      </c>
      <c r="F30" s="72">
        <v>3966382.2</v>
      </c>
      <c r="G30" s="38">
        <f>E30/$E$47*100</f>
        <v>6.934010406825037</v>
      </c>
      <c r="H30" s="73">
        <v>2249.1</v>
      </c>
      <c r="I30" s="69">
        <v>2658436.1999999997</v>
      </c>
      <c r="J30" s="74">
        <f aca="true" t="shared" si="11" ref="J30:J35">H30/43622.9*100</f>
        <v>5.155778272421136</v>
      </c>
    </row>
    <row r="31" spans="1:10" ht="21" customHeight="1">
      <c r="A31" s="75" t="s">
        <v>17</v>
      </c>
      <c r="B31" s="42">
        <v>7507.1</v>
      </c>
      <c r="C31" s="43">
        <v>8753239.3</v>
      </c>
      <c r="D31" s="43">
        <f>B31/B47*100</f>
        <v>8.923239529032296</v>
      </c>
      <c r="E31" s="76">
        <v>4477.78</v>
      </c>
      <c r="F31" s="77">
        <v>5221091.48</v>
      </c>
      <c r="G31" s="43">
        <f>E31/$E$47*100</f>
        <v>9.127487173905111</v>
      </c>
      <c r="H31" s="78">
        <v>2893.9</v>
      </c>
      <c r="I31" s="69">
        <v>3420589.8000000003</v>
      </c>
      <c r="J31" s="79">
        <f t="shared" si="11"/>
        <v>6.633901001538183</v>
      </c>
    </row>
    <row r="32" spans="1:10" ht="19.5" customHeight="1">
      <c r="A32" s="51" t="s">
        <v>1</v>
      </c>
      <c r="B32" s="52">
        <f aca="true" t="shared" si="12" ref="B32:G32">SUM(B29:B31)</f>
        <v>22581</v>
      </c>
      <c r="C32" s="52">
        <f t="shared" si="12"/>
        <v>26329408</v>
      </c>
      <c r="D32" s="52">
        <f t="shared" si="12"/>
        <v>26.840680396568352</v>
      </c>
      <c r="E32" s="53">
        <f>SUM(E29:E31)</f>
        <v>11137.11</v>
      </c>
      <c r="F32" s="53">
        <f>SUM(F29:F31)</f>
        <v>12985870.260000002</v>
      </c>
      <c r="G32" s="52">
        <f t="shared" si="12"/>
        <v>22.701836329469145</v>
      </c>
      <c r="H32" s="85">
        <f>SUM(H29:H31)</f>
        <v>7403.9</v>
      </c>
      <c r="I32" s="85">
        <v>8751409.8</v>
      </c>
      <c r="J32" s="86">
        <f>SUM(J29:J31)</f>
        <v>16.97250755910313</v>
      </c>
    </row>
    <row r="33" spans="1:10" ht="21" customHeight="1">
      <c r="A33" s="80" t="s">
        <v>9</v>
      </c>
      <c r="B33" s="47">
        <v>7581.8</v>
      </c>
      <c r="C33" s="47">
        <v>8840404.1</v>
      </c>
      <c r="D33" s="48">
        <f>B33/B47*100</f>
        <v>9.012030938873474</v>
      </c>
      <c r="E33" s="81">
        <v>4791.59</v>
      </c>
      <c r="F33" s="82">
        <v>5586993.94</v>
      </c>
      <c r="G33" s="48">
        <f>E33/$E$47*100</f>
        <v>9.76715610584084</v>
      </c>
      <c r="H33" s="83">
        <v>3364.5</v>
      </c>
      <c r="I33" s="83">
        <v>3976839</v>
      </c>
      <c r="J33" s="84">
        <f t="shared" si="11"/>
        <v>7.712692186901833</v>
      </c>
    </row>
    <row r="34" spans="1:10" ht="21" customHeight="1">
      <c r="A34" s="32" t="s">
        <v>11</v>
      </c>
      <c r="B34" s="37">
        <v>8077.2</v>
      </c>
      <c r="C34" s="37">
        <v>9418054.8</v>
      </c>
      <c r="D34" s="38">
        <f>B34/B47*100</f>
        <v>9.600883207083914</v>
      </c>
      <c r="E34" s="71">
        <v>5446.91</v>
      </c>
      <c r="F34" s="72">
        <v>6351097.06</v>
      </c>
      <c r="G34" s="38">
        <f>E34/$E$47*100</f>
        <v>11.102957528600218</v>
      </c>
      <c r="H34" s="73">
        <v>3751.5</v>
      </c>
      <c r="I34" s="83">
        <v>4434273</v>
      </c>
      <c r="J34" s="74">
        <f t="shared" si="11"/>
        <v>8.599840909247208</v>
      </c>
    </row>
    <row r="35" spans="1:10" ht="21" customHeight="1">
      <c r="A35" s="75" t="s">
        <v>10</v>
      </c>
      <c r="B35" s="42">
        <v>7470.36</v>
      </c>
      <c r="C35" s="42">
        <v>8710435.6</v>
      </c>
      <c r="D35" s="43">
        <f>B35/B47*100</f>
        <v>8.87956889452674</v>
      </c>
      <c r="E35" s="76">
        <v>5289.41</v>
      </c>
      <c r="F35" s="77">
        <v>6167452.06</v>
      </c>
      <c r="G35" s="43">
        <f>E35/$E$47*100</f>
        <v>10.781910217233861</v>
      </c>
      <c r="H35" s="78">
        <v>3828.6</v>
      </c>
      <c r="I35" s="83">
        <v>4525405.2</v>
      </c>
      <c r="J35" s="79">
        <f t="shared" si="11"/>
        <v>8.776582941528417</v>
      </c>
    </row>
    <row r="36" spans="1:10" ht="18" customHeight="1">
      <c r="A36" s="51" t="s">
        <v>2</v>
      </c>
      <c r="B36" s="52">
        <f aca="true" t="shared" si="13" ref="B36:G36">SUM(B33:B35)</f>
        <v>23129.36</v>
      </c>
      <c r="C36" s="52">
        <f t="shared" si="13"/>
        <v>26968894.5</v>
      </c>
      <c r="D36" s="52">
        <f t="shared" si="13"/>
        <v>27.49248304048413</v>
      </c>
      <c r="E36" s="53">
        <f>SUM(E33:E35)</f>
        <v>15527.91</v>
      </c>
      <c r="F36" s="53">
        <f>SUM(F33:F35)</f>
        <v>18105543.06</v>
      </c>
      <c r="G36" s="52">
        <f t="shared" si="13"/>
        <v>31.65202385167492</v>
      </c>
      <c r="H36" s="85">
        <f>SUM(H33:H35)</f>
        <v>10944.6</v>
      </c>
      <c r="I36" s="85">
        <v>12936517.2</v>
      </c>
      <c r="J36" s="86">
        <f>SUM(J33:J35)</f>
        <v>25.089116037677456</v>
      </c>
    </row>
    <row r="37" spans="1:10" ht="21" customHeight="1">
      <c r="A37" s="87" t="s">
        <v>18</v>
      </c>
      <c r="B37" s="56">
        <f>SUM(B36,B32)</f>
        <v>45710.36</v>
      </c>
      <c r="C37" s="56">
        <f>SUM(C36,C32)</f>
        <v>53298302.5</v>
      </c>
      <c r="D37" s="56">
        <f>SUM(D36,D32)</f>
        <v>54.333163437052484</v>
      </c>
      <c r="E37" s="57">
        <f>E32+E36</f>
        <v>26665.02</v>
      </c>
      <c r="F37" s="57">
        <f>F32+F36</f>
        <v>31091413.32</v>
      </c>
      <c r="G37" s="88">
        <f>SUM(G36,G32)</f>
        <v>54.353860181144064</v>
      </c>
      <c r="H37" s="89">
        <f>SUM(H36,H32)</f>
        <v>18348.5</v>
      </c>
      <c r="I37" s="89">
        <v>21687927</v>
      </c>
      <c r="J37" s="90">
        <f>SUM(J36,J32)</f>
        <v>42.061623596780585</v>
      </c>
    </row>
    <row r="38" spans="1:10" ht="21" customHeight="1">
      <c r="A38" s="80" t="s">
        <v>12</v>
      </c>
      <c r="B38" s="47">
        <v>7742</v>
      </c>
      <c r="C38" s="48">
        <v>9027139.6</v>
      </c>
      <c r="D38" s="48">
        <f>B38/B47*100</f>
        <v>9.202451070822026</v>
      </c>
      <c r="E38" s="81">
        <v>4840.27</v>
      </c>
      <c r="F38" s="82">
        <v>5643754.82</v>
      </c>
      <c r="G38" s="48">
        <f>E38/$E$47*100</f>
        <v>9.866385204998391</v>
      </c>
      <c r="H38" s="83">
        <v>3802</v>
      </c>
      <c r="I38" s="83">
        <v>4493964</v>
      </c>
      <c r="J38" s="84">
        <f aca="true" t="shared" si="14" ref="J38:J44">H38/43622.9*100</f>
        <v>8.71560579420442</v>
      </c>
    </row>
    <row r="39" spans="1:10" ht="21" customHeight="1">
      <c r="A39" s="32" t="s">
        <v>19</v>
      </c>
      <c r="B39" s="37">
        <v>7172</v>
      </c>
      <c r="C39" s="38">
        <v>8362608.9</v>
      </c>
      <c r="D39" s="38">
        <f>B39/B47*100</f>
        <v>8.524926256772872</v>
      </c>
      <c r="E39" s="71">
        <v>3948.48</v>
      </c>
      <c r="F39" s="72">
        <v>4603927.68</v>
      </c>
      <c r="G39" s="38">
        <f>E39/$E$47*100</f>
        <v>8.048564368151373</v>
      </c>
      <c r="H39" s="73">
        <v>3927.6</v>
      </c>
      <c r="I39" s="83">
        <v>4642423.2</v>
      </c>
      <c r="J39" s="74">
        <f t="shared" si="14"/>
        <v>9.003527963523746</v>
      </c>
    </row>
    <row r="40" spans="1:10" ht="21" customHeight="1">
      <c r="A40" s="75" t="s">
        <v>13</v>
      </c>
      <c r="B40" s="42">
        <v>6916.2</v>
      </c>
      <c r="C40" s="43">
        <v>8064312.2</v>
      </c>
      <c r="D40" s="43">
        <f>B40/B47*100</f>
        <v>8.220872138468005</v>
      </c>
      <c r="E40" s="76">
        <v>3724.87</v>
      </c>
      <c r="F40" s="77">
        <v>4343198.42</v>
      </c>
      <c r="G40" s="43">
        <f>E40/$E$47*100</f>
        <v>7.592758721836251</v>
      </c>
      <c r="H40" s="78">
        <v>3842.6</v>
      </c>
      <c r="I40" s="83">
        <v>4541953.2</v>
      </c>
      <c r="J40" s="79">
        <f t="shared" si="14"/>
        <v>8.808676176962098</v>
      </c>
    </row>
    <row r="41" spans="1:10" ht="18.75" customHeight="1">
      <c r="A41" s="51" t="s">
        <v>3</v>
      </c>
      <c r="B41" s="52">
        <f aca="true" t="shared" si="15" ref="B41:G41">SUM(B38:B40)</f>
        <v>21830.2</v>
      </c>
      <c r="C41" s="52">
        <f t="shared" si="15"/>
        <v>25454060.7</v>
      </c>
      <c r="D41" s="52">
        <f t="shared" si="15"/>
        <v>25.948249466062904</v>
      </c>
      <c r="E41" s="53">
        <f>SUM(E38:E40)</f>
        <v>12513.619999999999</v>
      </c>
      <c r="F41" s="53">
        <f>SUM(F38:F40)</f>
        <v>14590880.92</v>
      </c>
      <c r="G41" s="52">
        <f t="shared" si="15"/>
        <v>25.507708294986013</v>
      </c>
      <c r="H41" s="85">
        <f>SUM(H38:H40)</f>
        <v>11572.2</v>
      </c>
      <c r="I41" s="85">
        <v>13678340.399999999</v>
      </c>
      <c r="J41" s="86">
        <f>SUM(J38:J40)</f>
        <v>26.527809934690264</v>
      </c>
    </row>
    <row r="42" spans="1:10" ht="19.5" customHeight="1">
      <c r="A42" s="80" t="s">
        <v>8</v>
      </c>
      <c r="B42" s="48">
        <v>6189.7</v>
      </c>
      <c r="C42" s="48">
        <v>7217201</v>
      </c>
      <c r="D42" s="48">
        <f>B42/B47*100</f>
        <v>7.357325160561495</v>
      </c>
      <c r="E42" s="81">
        <v>3289.64</v>
      </c>
      <c r="F42" s="82">
        <v>3835720.24</v>
      </c>
      <c r="G42" s="48">
        <f>E42/$E$47*100</f>
        <v>6.705587792782406</v>
      </c>
      <c r="H42" s="83">
        <v>4426.1</v>
      </c>
      <c r="I42" s="83">
        <v>5231650.2</v>
      </c>
      <c r="J42" s="84">
        <f t="shared" si="14"/>
        <v>10.146276382358806</v>
      </c>
    </row>
    <row r="43" spans="1:10" ht="21" customHeight="1">
      <c r="A43" s="32" t="s">
        <v>7</v>
      </c>
      <c r="B43" s="38">
        <v>5238.4</v>
      </c>
      <c r="C43" s="38">
        <v>6108032.2</v>
      </c>
      <c r="D43" s="38">
        <f>B43/B47*100</f>
        <v>6.226571905114195</v>
      </c>
      <c r="E43" s="71">
        <v>3660.39</v>
      </c>
      <c r="F43" s="72">
        <v>4268014.74</v>
      </c>
      <c r="G43" s="38">
        <f>E43/$E$47*100</f>
        <v>7.461322971760678</v>
      </c>
      <c r="H43" s="73">
        <v>4216.4</v>
      </c>
      <c r="I43" s="83">
        <v>4983784.8</v>
      </c>
      <c r="J43" s="74">
        <f t="shared" si="14"/>
        <v>9.665565563041428</v>
      </c>
    </row>
    <row r="44" spans="1:10" ht="19.5" customHeight="1">
      <c r="A44" s="75" t="s">
        <v>6</v>
      </c>
      <c r="B44" s="43">
        <v>5161.1</v>
      </c>
      <c r="C44" s="43">
        <v>6017829.8</v>
      </c>
      <c r="D44" s="43">
        <f>B44/B47*100</f>
        <v>6.134690031208933</v>
      </c>
      <c r="E44" s="76">
        <v>2929.52</v>
      </c>
      <c r="F44" s="77">
        <v>3415820.32</v>
      </c>
      <c r="G44" s="43">
        <f>E44/$E$47*100</f>
        <v>5.971520759326832</v>
      </c>
      <c r="H44" s="78">
        <v>5059.7</v>
      </c>
      <c r="I44" s="83">
        <v>5980565.399999999</v>
      </c>
      <c r="J44" s="79">
        <f t="shared" si="14"/>
        <v>11.598724523128906</v>
      </c>
    </row>
    <row r="45" spans="1:10" ht="18.75" customHeight="1">
      <c r="A45" s="51" t="s">
        <v>23</v>
      </c>
      <c r="B45" s="52">
        <f aca="true" t="shared" si="16" ref="B45:G45">SUM(B42:B44)</f>
        <v>16589.199999999997</v>
      </c>
      <c r="C45" s="52">
        <f t="shared" si="16"/>
        <v>19343063</v>
      </c>
      <c r="D45" s="52">
        <f t="shared" si="16"/>
        <v>19.718587096884622</v>
      </c>
      <c r="E45" s="53">
        <f>SUM(E42:E44)</f>
        <v>9879.55</v>
      </c>
      <c r="F45" s="53">
        <f>SUM(F42:F44)</f>
        <v>11519555.3</v>
      </c>
      <c r="G45" s="52">
        <f t="shared" si="16"/>
        <v>20.138431523869915</v>
      </c>
      <c r="H45" s="85">
        <f>SUM(H42:H44)</f>
        <v>13702.2</v>
      </c>
      <c r="I45" s="85">
        <v>16196000.399999999</v>
      </c>
      <c r="J45" s="86">
        <f>SUM(J42:J44)</f>
        <v>31.41056646852914</v>
      </c>
    </row>
    <row r="46" spans="1:10" ht="19.5" customHeight="1">
      <c r="A46" s="59" t="s">
        <v>20</v>
      </c>
      <c r="B46" s="56">
        <f>SUM(B45,B41)</f>
        <v>38419.399999999994</v>
      </c>
      <c r="C46" s="56">
        <f>SUM(C45,C41)</f>
        <v>44797123.7</v>
      </c>
      <c r="D46" s="56">
        <f>SUM(D45,D41)</f>
        <v>45.66683656294752</v>
      </c>
      <c r="E46" s="57">
        <f>E41+E45</f>
        <v>22393.17</v>
      </c>
      <c r="F46" s="57">
        <f>F41+F45</f>
        <v>26110436.22</v>
      </c>
      <c r="G46" s="88">
        <f>SUM(G45,G41)</f>
        <v>45.64613981885593</v>
      </c>
      <c r="H46" s="89">
        <f>SUM(H45,H41)</f>
        <v>25274.4</v>
      </c>
      <c r="I46" s="89">
        <v>29874340.799999997</v>
      </c>
      <c r="J46" s="90">
        <f>SUM(J45,J41)</f>
        <v>57.93837640321941</v>
      </c>
    </row>
    <row r="47" spans="1:12" ht="21" customHeight="1" thickBot="1">
      <c r="A47" s="91" t="s">
        <v>0</v>
      </c>
      <c r="B47" s="61">
        <f>SUM(B46,B37)</f>
        <v>84129.76</v>
      </c>
      <c r="C47" s="61">
        <f>SUM(C46,C37)</f>
        <v>98095426.2</v>
      </c>
      <c r="D47" s="61">
        <f>SUM(D32+D36+D41+D45)</f>
        <v>100</v>
      </c>
      <c r="E47" s="62">
        <f>E37+E46</f>
        <v>49058.19</v>
      </c>
      <c r="F47" s="62">
        <f>F37+F46</f>
        <v>57201849.54</v>
      </c>
      <c r="G47" s="92">
        <f>SUM(G46,G37)</f>
        <v>100</v>
      </c>
      <c r="H47" s="93">
        <f>SUM(H46,H37)</f>
        <v>43622.9</v>
      </c>
      <c r="I47" s="93">
        <v>51562267.8</v>
      </c>
      <c r="J47" s="93">
        <f>SUM(J46,J37)</f>
        <v>100</v>
      </c>
      <c r="L47" s="23">
        <f>C47/1000</f>
        <v>98095.4262</v>
      </c>
    </row>
    <row r="48" spans="1:10" ht="42.75" customHeight="1" thickTop="1">
      <c r="A48" s="8"/>
      <c r="B48" s="12"/>
      <c r="C48" s="12"/>
      <c r="D48" s="12"/>
      <c r="G48" s="18"/>
      <c r="H48" s="29"/>
      <c r="I48" s="15"/>
      <c r="J48" s="18"/>
    </row>
    <row r="49" spans="1:10" ht="21" customHeight="1">
      <c r="A49" s="149" t="s">
        <v>27</v>
      </c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 ht="18.75" customHeight="1">
      <c r="A50" s="19"/>
      <c r="B50" s="21"/>
      <c r="D50" s="20"/>
      <c r="G50" s="18"/>
      <c r="H50" s="29"/>
      <c r="I50" s="15"/>
      <c r="J50" s="18"/>
    </row>
    <row r="51" spans="1:10" ht="21" customHeight="1">
      <c r="A51" s="145" t="s">
        <v>14</v>
      </c>
      <c r="B51" s="143">
        <v>2014</v>
      </c>
      <c r="C51" s="144"/>
      <c r="D51" s="155" t="s">
        <v>24</v>
      </c>
      <c r="E51" s="143">
        <v>2015</v>
      </c>
      <c r="F51" s="144"/>
      <c r="G51" s="155" t="s">
        <v>24</v>
      </c>
      <c r="H51" s="143">
        <v>2016</v>
      </c>
      <c r="I51" s="144"/>
      <c r="J51" s="155" t="s">
        <v>24</v>
      </c>
    </row>
    <row r="52" spans="1:10" ht="32.25" customHeight="1">
      <c r="A52" s="146"/>
      <c r="B52" s="22" t="s">
        <v>15</v>
      </c>
      <c r="C52" s="22" t="s">
        <v>16</v>
      </c>
      <c r="D52" s="156"/>
      <c r="E52" s="16" t="s">
        <v>15</v>
      </c>
      <c r="F52" s="16" t="s">
        <v>16</v>
      </c>
      <c r="G52" s="156"/>
      <c r="H52" s="27" t="s">
        <v>15</v>
      </c>
      <c r="I52" s="25" t="s">
        <v>16</v>
      </c>
      <c r="J52" s="156"/>
    </row>
    <row r="53" spans="1:10" ht="21" customHeight="1">
      <c r="A53" s="94" t="s">
        <v>4</v>
      </c>
      <c r="B53" s="95">
        <v>23.823756030000002</v>
      </c>
      <c r="C53" s="96">
        <v>27778.5</v>
      </c>
      <c r="D53" s="96">
        <f>B53/$B$71*100</f>
        <v>13.73290064834311</v>
      </c>
      <c r="E53" s="97">
        <v>2.9</v>
      </c>
      <c r="F53" s="96">
        <v>3479</v>
      </c>
      <c r="G53" s="96">
        <f aca="true" t="shared" si="17" ref="G53:G64">F53/178584*100</f>
        <v>1.9481028535591094</v>
      </c>
      <c r="H53" s="96">
        <v>2.9</v>
      </c>
      <c r="I53" s="96">
        <v>3427.7999999999997</v>
      </c>
      <c r="J53" s="96">
        <f>H53/$H$71*100</f>
        <v>4.7650664821032205</v>
      </c>
    </row>
    <row r="54" spans="1:10" ht="21" customHeight="1">
      <c r="A54" s="36" t="s">
        <v>5</v>
      </c>
      <c r="B54" s="98">
        <v>15.394924699999999</v>
      </c>
      <c r="C54" s="99">
        <v>17950.5</v>
      </c>
      <c r="D54" s="99">
        <f aca="true" t="shared" si="18" ref="D54:D70">B54/$B$71*100</f>
        <v>8.874208211652146</v>
      </c>
      <c r="E54" s="100">
        <v>13.9</v>
      </c>
      <c r="F54" s="99">
        <v>16180</v>
      </c>
      <c r="G54" s="99">
        <f t="shared" si="17"/>
        <v>9.060162164583613</v>
      </c>
      <c r="H54" s="99">
        <v>2.7</v>
      </c>
      <c r="I54" s="96">
        <v>3191.4</v>
      </c>
      <c r="J54" s="99">
        <f>H54/$H$71*100</f>
        <v>4.436441207475412</v>
      </c>
    </row>
    <row r="55" spans="1:10" ht="21" customHeight="1">
      <c r="A55" s="41" t="s">
        <v>17</v>
      </c>
      <c r="B55" s="101">
        <v>29.90719952</v>
      </c>
      <c r="C55" s="102">
        <v>34871.8</v>
      </c>
      <c r="D55" s="102">
        <f t="shared" si="18"/>
        <v>17.239624144956238</v>
      </c>
      <c r="E55" s="103">
        <v>14.6</v>
      </c>
      <c r="F55" s="99">
        <v>17092</v>
      </c>
      <c r="G55" s="102">
        <f t="shared" si="17"/>
        <v>9.570846212426645</v>
      </c>
      <c r="H55" s="102">
        <v>6.00657239</v>
      </c>
      <c r="I55" s="96">
        <v>7099.76856498</v>
      </c>
      <c r="J55" s="102">
        <f>H55/$H$71*100</f>
        <v>9.869557506177804</v>
      </c>
    </row>
    <row r="56" spans="1:10" ht="21" customHeight="1">
      <c r="A56" s="51" t="s">
        <v>1</v>
      </c>
      <c r="B56" s="104">
        <f>SUM(B53:B55)</f>
        <v>69.12588025</v>
      </c>
      <c r="C56" s="104">
        <f>SUM(C53:C55)</f>
        <v>80600.8</v>
      </c>
      <c r="D56" s="104">
        <f t="shared" si="18"/>
        <v>39.84673300495149</v>
      </c>
      <c r="E56" s="105">
        <f>SUM(E53:E55)</f>
        <v>31.4</v>
      </c>
      <c r="F56" s="105">
        <f>SUM(F53:F55)</f>
        <v>36751</v>
      </c>
      <c r="G56" s="52">
        <f t="shared" si="17"/>
        <v>20.579111230569367</v>
      </c>
      <c r="H56" s="85">
        <f>SUM(H53:H55)</f>
        <v>11.60657239</v>
      </c>
      <c r="I56" s="104">
        <v>13718.96856498</v>
      </c>
      <c r="J56" s="106">
        <f>SUM(J53:J55)</f>
        <v>19.07106519575644</v>
      </c>
    </row>
    <row r="57" spans="1:10" ht="21" customHeight="1">
      <c r="A57" s="46" t="s">
        <v>9</v>
      </c>
      <c r="B57" s="111">
        <v>26.53579555</v>
      </c>
      <c r="C57" s="112">
        <v>30940.7</v>
      </c>
      <c r="D57" s="112">
        <f t="shared" si="18"/>
        <v>15.29622127820687</v>
      </c>
      <c r="E57" s="113">
        <v>17.6</v>
      </c>
      <c r="F57" s="112">
        <v>20560</v>
      </c>
      <c r="G57" s="112">
        <f t="shared" si="17"/>
        <v>11.512789499619226</v>
      </c>
      <c r="H57" s="112">
        <v>6.71014634</v>
      </c>
      <c r="I57" s="112">
        <v>7931.39297388</v>
      </c>
      <c r="J57" s="112">
        <f>H57/$H$71*100</f>
        <v>11.025618418876412</v>
      </c>
    </row>
    <row r="58" spans="1:10" ht="21" customHeight="1">
      <c r="A58" s="36" t="s">
        <v>11</v>
      </c>
      <c r="B58" s="98">
        <v>35.7530805</v>
      </c>
      <c r="C58" s="99">
        <v>41688.1</v>
      </c>
      <c r="D58" s="99">
        <f t="shared" si="18"/>
        <v>20.609407759231217</v>
      </c>
      <c r="E58" s="100">
        <v>22.6</v>
      </c>
      <c r="F58" s="112">
        <v>26335</v>
      </c>
      <c r="G58" s="99">
        <f t="shared" si="17"/>
        <v>14.74656184204632</v>
      </c>
      <c r="H58" s="99">
        <v>7.7645323600000005</v>
      </c>
      <c r="I58" s="112">
        <v>9177.67724952</v>
      </c>
      <c r="J58" s="99">
        <f>H58/$H$71*100</f>
        <v>12.758107895807521</v>
      </c>
    </row>
    <row r="59" spans="1:10" ht="21" customHeight="1">
      <c r="A59" s="41" t="s">
        <v>10</v>
      </c>
      <c r="B59" s="101">
        <v>13.705613</v>
      </c>
      <c r="C59" s="102">
        <v>15980.7</v>
      </c>
      <c r="D59" s="102">
        <f t="shared" si="18"/>
        <v>7.900426004053558</v>
      </c>
      <c r="E59" s="103">
        <v>19</v>
      </c>
      <c r="F59" s="112">
        <v>22125</v>
      </c>
      <c r="G59" s="112">
        <f t="shared" si="17"/>
        <v>12.3891278054025</v>
      </c>
      <c r="H59" s="102">
        <v>2.13086235</v>
      </c>
      <c r="I59" s="112">
        <v>2518.6792977</v>
      </c>
      <c r="J59" s="102">
        <f>H59/$H$71*100</f>
        <v>3.5012761248140354</v>
      </c>
    </row>
    <row r="60" spans="1:10" ht="21" customHeight="1">
      <c r="A60" s="51" t="s">
        <v>2</v>
      </c>
      <c r="B60" s="104">
        <f>SUM(B57:B59)</f>
        <v>75.99448905</v>
      </c>
      <c r="C60" s="104">
        <f>SUM(C57:C59)</f>
        <v>88609.5</v>
      </c>
      <c r="D60" s="104">
        <f t="shared" si="18"/>
        <v>43.80605504149164</v>
      </c>
      <c r="E60" s="105">
        <f>SUM(E57:E59)</f>
        <v>59.2</v>
      </c>
      <c r="F60" s="104">
        <f>SUM(F57:F59)</f>
        <v>69020</v>
      </c>
      <c r="G60" s="52">
        <f t="shared" si="17"/>
        <v>38.64847914706805</v>
      </c>
      <c r="H60" s="85">
        <f>SUM(H57:H59)</f>
        <v>16.60554105</v>
      </c>
      <c r="I60" s="104">
        <v>19627.7495211</v>
      </c>
      <c r="J60" s="106">
        <f>SUM(J57:J59)</f>
        <v>27.285002439497966</v>
      </c>
    </row>
    <row r="61" spans="1:10" ht="21" customHeight="1">
      <c r="A61" s="55" t="s">
        <v>18</v>
      </c>
      <c r="B61" s="107">
        <f>B56+B60</f>
        <v>145.1203693</v>
      </c>
      <c r="C61" s="107">
        <f>C56+C60</f>
        <v>169210.3</v>
      </c>
      <c r="D61" s="107">
        <f t="shared" si="18"/>
        <v>83.65278804644312</v>
      </c>
      <c r="E61" s="108">
        <f>SUM(E60,E56)</f>
        <v>90.6</v>
      </c>
      <c r="F61" s="108">
        <f>SUM(F60,F56)</f>
        <v>105771</v>
      </c>
      <c r="G61" s="88">
        <f t="shared" si="17"/>
        <v>59.22759037763742</v>
      </c>
      <c r="H61" s="90">
        <f>SUM(H60,H56)</f>
        <v>28.21211344</v>
      </c>
      <c r="I61" s="90">
        <v>33346.71808608</v>
      </c>
      <c r="J61" s="88">
        <f>SUM(J60,J56)</f>
        <v>46.356067635254405</v>
      </c>
    </row>
    <row r="62" spans="1:10" ht="21" customHeight="1">
      <c r="A62" s="46" t="s">
        <v>12</v>
      </c>
      <c r="B62" s="111">
        <v>0</v>
      </c>
      <c r="C62" s="114">
        <v>0</v>
      </c>
      <c r="D62" s="114">
        <f t="shared" si="18"/>
        <v>0</v>
      </c>
      <c r="E62" s="113">
        <v>10.2</v>
      </c>
      <c r="F62" s="112">
        <v>11875</v>
      </c>
      <c r="G62" s="112">
        <f t="shared" si="17"/>
        <v>6.6495318729561435</v>
      </c>
      <c r="H62" s="112">
        <v>7.43285605</v>
      </c>
      <c r="I62" s="112">
        <v>8785.6358511</v>
      </c>
      <c r="J62" s="112">
        <f>H62/$H$71*100</f>
        <v>12.213121803501082</v>
      </c>
    </row>
    <row r="63" spans="1:10" ht="21" customHeight="1">
      <c r="A63" s="36" t="s">
        <v>19</v>
      </c>
      <c r="B63" s="98">
        <v>11.96600733</v>
      </c>
      <c r="C63" s="99">
        <v>13952.4</v>
      </c>
      <c r="D63" s="99">
        <f t="shared" si="18"/>
        <v>6.897652478194699</v>
      </c>
      <c r="E63" s="100">
        <v>6.5</v>
      </c>
      <c r="F63" s="112">
        <v>7599</v>
      </c>
      <c r="G63" s="99">
        <f t="shared" si="17"/>
        <v>4.255140438113157</v>
      </c>
      <c r="H63" s="99">
        <v>7.68096437</v>
      </c>
      <c r="I63" s="112">
        <v>9078.899885339999</v>
      </c>
      <c r="J63" s="99">
        <f>H63/$H$71*100</f>
        <v>12.620795127488302</v>
      </c>
    </row>
    <row r="64" spans="1:10" ht="21" customHeight="1">
      <c r="A64" s="41" t="s">
        <v>13</v>
      </c>
      <c r="B64" s="101">
        <v>5.19304072</v>
      </c>
      <c r="C64" s="102">
        <v>6055.1</v>
      </c>
      <c r="D64" s="102">
        <f t="shared" si="18"/>
        <v>2.9934621635965506</v>
      </c>
      <c r="E64" s="103">
        <v>11.2</v>
      </c>
      <c r="F64" s="112">
        <v>13031</v>
      </c>
      <c r="G64" s="102">
        <f t="shared" si="17"/>
        <v>7.296846302020338</v>
      </c>
      <c r="H64" s="102">
        <v>6.74081136</v>
      </c>
      <c r="I64" s="112">
        <v>7967.63902752</v>
      </c>
      <c r="J64" s="102">
        <f>H64/$H$71*100</f>
        <v>11.07600492197125</v>
      </c>
    </row>
    <row r="65" spans="1:10" ht="21" customHeight="1">
      <c r="A65" s="51" t="s">
        <v>3</v>
      </c>
      <c r="B65" s="104">
        <f>SUM(B62:B64)</f>
        <v>17.15904805</v>
      </c>
      <c r="C65" s="104">
        <f>SUM(C62:C64)</f>
        <v>20007.5</v>
      </c>
      <c r="D65" s="104">
        <f t="shared" si="18"/>
        <v>9.89111464179125</v>
      </c>
      <c r="E65" s="105">
        <f aca="true" t="shared" si="19" ref="E65:J65">SUM(E62:E64)</f>
        <v>27.9</v>
      </c>
      <c r="F65" s="105">
        <f t="shared" si="19"/>
        <v>32505</v>
      </c>
      <c r="G65" s="105">
        <f t="shared" si="19"/>
        <v>18.20151861308964</v>
      </c>
      <c r="H65" s="105">
        <f t="shared" si="19"/>
        <v>21.85463178</v>
      </c>
      <c r="I65" s="104">
        <v>25832.174763959996</v>
      </c>
      <c r="J65" s="106">
        <f t="shared" si="19"/>
        <v>35.909921852960636</v>
      </c>
    </row>
    <row r="66" spans="1:10" ht="21" customHeight="1">
      <c r="A66" s="46" t="s">
        <v>8</v>
      </c>
      <c r="B66" s="111">
        <v>0</v>
      </c>
      <c r="C66" s="48">
        <v>0</v>
      </c>
      <c r="D66" s="48">
        <f t="shared" si="18"/>
        <v>0</v>
      </c>
      <c r="E66" s="113">
        <v>16.2</v>
      </c>
      <c r="F66" s="112">
        <v>18902</v>
      </c>
      <c r="G66" s="112">
        <f aca="true" t="shared" si="20" ref="G66:G71">F66/178584*100</f>
        <v>10.584374860009856</v>
      </c>
      <c r="H66" s="112">
        <v>2.9498470699999997</v>
      </c>
      <c r="I66" s="112">
        <v>3486.71923674</v>
      </c>
      <c r="J66" s="112">
        <f>H66/$H$71*100</f>
        <v>4.846971517443928</v>
      </c>
    </row>
    <row r="67" spans="1:10" ht="21" customHeight="1">
      <c r="A67" s="36" t="s">
        <v>7</v>
      </c>
      <c r="B67" s="98">
        <v>4.9</v>
      </c>
      <c r="C67" s="38">
        <v>5738.5</v>
      </c>
      <c r="D67" s="38">
        <f t="shared" si="18"/>
        <v>2.8245425738974563</v>
      </c>
      <c r="E67" s="100">
        <v>12.3</v>
      </c>
      <c r="F67" s="112">
        <v>14307</v>
      </c>
      <c r="G67" s="99">
        <f t="shared" si="20"/>
        <v>8.011356000537562</v>
      </c>
      <c r="H67" s="99">
        <v>2.55092568</v>
      </c>
      <c r="I67" s="112">
        <v>3015.19415376</v>
      </c>
      <c r="J67" s="99">
        <f>H67/$H$71*100</f>
        <v>4.191493260725643</v>
      </c>
    </row>
    <row r="68" spans="1:10" ht="21" customHeight="1">
      <c r="A68" s="41" t="s">
        <v>6</v>
      </c>
      <c r="B68" s="101">
        <v>6.3</v>
      </c>
      <c r="C68" s="102">
        <v>7387.9</v>
      </c>
      <c r="D68" s="102">
        <f t="shared" si="18"/>
        <v>3.6315547378681576</v>
      </c>
      <c r="E68" s="103">
        <v>6.1</v>
      </c>
      <c r="F68" s="112">
        <v>7099</v>
      </c>
      <c r="G68" s="102">
        <f t="shared" si="20"/>
        <v>3.9751601487255295</v>
      </c>
      <c r="H68" s="102">
        <v>5.29207362</v>
      </c>
      <c r="I68" s="112">
        <v>6255.23101884</v>
      </c>
      <c r="J68" s="102">
        <f>H68/$H$71*100</f>
        <v>8.695545733615399</v>
      </c>
    </row>
    <row r="69" spans="1:10" ht="21" customHeight="1">
      <c r="A69" s="51" t="s">
        <v>23</v>
      </c>
      <c r="B69" s="104">
        <f>SUM(B66:B68)</f>
        <v>11.2</v>
      </c>
      <c r="C69" s="104">
        <f>SUM(C66:C68)</f>
        <v>13126.4</v>
      </c>
      <c r="D69" s="104">
        <f t="shared" si="18"/>
        <v>6.456097311765613</v>
      </c>
      <c r="E69" s="105">
        <f>SUM(E66:E68)</f>
        <v>34.6</v>
      </c>
      <c r="F69" s="104">
        <f>SUM(F66:F68)</f>
        <v>40308</v>
      </c>
      <c r="G69" s="52">
        <f t="shared" si="20"/>
        <v>22.57089100927295</v>
      </c>
      <c r="H69" s="85">
        <f>SUM(H66:H68)</f>
        <v>10.79284637</v>
      </c>
      <c r="I69" s="104">
        <v>12757.144409339999</v>
      </c>
      <c r="J69" s="106">
        <f>SUM(J66:J68)</f>
        <v>17.73401051178497</v>
      </c>
    </row>
    <row r="70" spans="1:10" ht="21" customHeight="1">
      <c r="A70" s="59" t="s">
        <v>20</v>
      </c>
      <c r="B70" s="107">
        <f>B65+B69</f>
        <v>28.35904805</v>
      </c>
      <c r="C70" s="107">
        <f>C65+C69</f>
        <v>33133.9</v>
      </c>
      <c r="D70" s="107">
        <f t="shared" si="18"/>
        <v>16.34721195355686</v>
      </c>
      <c r="E70" s="108">
        <f>SUM(E69,E65)</f>
        <v>62.5</v>
      </c>
      <c r="F70" s="107">
        <f>SUM(F69,F65)</f>
        <v>72813</v>
      </c>
      <c r="G70" s="88">
        <f t="shared" si="20"/>
        <v>40.77240962236259</v>
      </c>
      <c r="H70" s="88">
        <f>SUM(H69,H65)</f>
        <v>32.64747815</v>
      </c>
      <c r="I70" s="107">
        <v>38589.3191733</v>
      </c>
      <c r="J70" s="88">
        <f>SUM(J69,J65)</f>
        <v>53.64393236474561</v>
      </c>
    </row>
    <row r="71" spans="1:10" ht="21" customHeight="1" thickBot="1">
      <c r="A71" s="60" t="s">
        <v>0</v>
      </c>
      <c r="B71" s="109">
        <f>B61+B70</f>
        <v>173.47941735</v>
      </c>
      <c r="C71" s="109">
        <f>SUM(C70,C61)</f>
        <v>202344.19999999998</v>
      </c>
      <c r="D71" s="109">
        <f>SUM(D70,D61)</f>
        <v>99.99999999999999</v>
      </c>
      <c r="E71" s="110">
        <f>SUM(E70,E61)</f>
        <v>153.1</v>
      </c>
      <c r="F71" s="109">
        <f>SUM(F70,F61)</f>
        <v>178584</v>
      </c>
      <c r="G71" s="92">
        <f t="shared" si="20"/>
        <v>100</v>
      </c>
      <c r="H71" s="93">
        <f>SUM(H70,H61)</f>
        <v>60.859591589999994</v>
      </c>
      <c r="I71" s="109">
        <v>71936.03725938</v>
      </c>
      <c r="J71" s="109">
        <f>H53/11076.4</f>
        <v>0.0002618179191795168</v>
      </c>
    </row>
    <row r="72" ht="21" customHeight="1" thickTop="1"/>
    <row r="73" spans="1:10" ht="21" customHeight="1">
      <c r="A73" s="149" t="s">
        <v>25</v>
      </c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 ht="21" customHeight="1">
      <c r="A74" s="157" t="s">
        <v>29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0" ht="21" customHeight="1">
      <c r="A75" s="1"/>
      <c r="B75" s="10"/>
      <c r="C75" s="10"/>
      <c r="D75" s="10"/>
      <c r="E75" s="17"/>
      <c r="G75" s="4"/>
      <c r="H75" s="30"/>
      <c r="I75" s="23"/>
      <c r="J75" s="4"/>
    </row>
    <row r="76" spans="1:10" ht="21" customHeight="1">
      <c r="A76" s="145" t="s">
        <v>14</v>
      </c>
      <c r="B76" s="143">
        <v>2014</v>
      </c>
      <c r="C76" s="144"/>
      <c r="D76" s="155" t="s">
        <v>24</v>
      </c>
      <c r="E76" s="143">
        <v>2015</v>
      </c>
      <c r="F76" s="144"/>
      <c r="G76" s="155" t="s">
        <v>24</v>
      </c>
      <c r="H76" s="143">
        <v>2016</v>
      </c>
      <c r="I76" s="144"/>
      <c r="J76" s="155" t="s">
        <v>24</v>
      </c>
    </row>
    <row r="77" spans="1:10" ht="32.25" customHeight="1">
      <c r="A77" s="146"/>
      <c r="B77" s="11" t="s">
        <v>15</v>
      </c>
      <c r="C77" s="11" t="s">
        <v>16</v>
      </c>
      <c r="D77" s="156" t="s">
        <v>22</v>
      </c>
      <c r="E77" s="16" t="s">
        <v>15</v>
      </c>
      <c r="F77" s="16" t="s">
        <v>16</v>
      </c>
      <c r="G77" s="156" t="s">
        <v>22</v>
      </c>
      <c r="H77" s="27" t="s">
        <v>15</v>
      </c>
      <c r="I77" s="25" t="s">
        <v>16</v>
      </c>
      <c r="J77" s="156" t="s">
        <v>22</v>
      </c>
    </row>
    <row r="78" spans="1:10" ht="21" customHeight="1">
      <c r="A78" s="94" t="s">
        <v>4</v>
      </c>
      <c r="B78" s="115">
        <v>15</v>
      </c>
      <c r="C78" s="116">
        <v>17948.8</v>
      </c>
      <c r="D78" s="116">
        <f>C78/$C$96*100</f>
        <v>7.430726098785999</v>
      </c>
      <c r="E78" s="117">
        <v>24.7</v>
      </c>
      <c r="F78" s="116">
        <v>30870.4</v>
      </c>
      <c r="G78" s="116">
        <f>F78/230698.2*100</f>
        <v>13.381292095040187</v>
      </c>
      <c r="H78" s="118">
        <v>0.6</v>
      </c>
      <c r="I78" s="116">
        <v>710</v>
      </c>
      <c r="J78" s="116">
        <f>H78/90.3*100</f>
        <v>0.6644518272425249</v>
      </c>
    </row>
    <row r="79" spans="1:10" ht="21" customHeight="1">
      <c r="A79" s="36" t="s">
        <v>5</v>
      </c>
      <c r="B79" s="119">
        <v>19.3</v>
      </c>
      <c r="C79" s="120">
        <v>22921.9</v>
      </c>
      <c r="D79" s="120">
        <f aca="true" t="shared" si="21" ref="D79:D95">C79/$C$96*100</f>
        <v>9.489568136241019</v>
      </c>
      <c r="E79" s="39">
        <v>0.9</v>
      </c>
      <c r="F79" s="120">
        <v>1030.5</v>
      </c>
      <c r="G79" s="120">
        <f>F79/230698.2*100</f>
        <v>0.4466874904095481</v>
      </c>
      <c r="H79" s="74">
        <v>8.5</v>
      </c>
      <c r="I79" s="116">
        <v>10411.5</v>
      </c>
      <c r="J79" s="120">
        <f aca="true" t="shared" si="22" ref="J79:J84">H79/90.3*100</f>
        <v>9.413067552602437</v>
      </c>
    </row>
    <row r="80" spans="1:10" ht="21" customHeight="1">
      <c r="A80" s="41" t="s">
        <v>17</v>
      </c>
      <c r="B80" s="133">
        <v>43.1</v>
      </c>
      <c r="C80" s="127">
        <v>51219.4</v>
      </c>
      <c r="D80" s="127">
        <f>C80/$C$96*100</f>
        <v>21.204611580950235</v>
      </c>
      <c r="E80" s="44">
        <v>17</v>
      </c>
      <c r="F80" s="120">
        <v>20416.1</v>
      </c>
      <c r="G80" s="127">
        <f>F80/230698.2*100</f>
        <v>8.849700604512735</v>
      </c>
      <c r="H80" s="79">
        <v>5</v>
      </c>
      <c r="I80" s="116">
        <v>5821.5</v>
      </c>
      <c r="J80" s="127">
        <f t="shared" si="22"/>
        <v>5.537098560354375</v>
      </c>
    </row>
    <row r="81" spans="1:10" ht="18.75" customHeight="1">
      <c r="A81" s="31" t="s">
        <v>1</v>
      </c>
      <c r="B81" s="106">
        <f>SUM(B78:B80)</f>
        <v>77.4</v>
      </c>
      <c r="C81" s="106">
        <f>SUM(C78:C80)</f>
        <v>92090.1</v>
      </c>
      <c r="D81" s="106">
        <f t="shared" si="21"/>
        <v>38.12490581597726</v>
      </c>
      <c r="E81" s="53">
        <v>42.6</v>
      </c>
      <c r="F81" s="106">
        <f>SUM(F78:F80)</f>
        <v>52317</v>
      </c>
      <c r="G81" s="106">
        <f>SUM(G78:G80)</f>
        <v>22.677680189962473</v>
      </c>
      <c r="H81" s="86">
        <f>SUM(H78:H80)</f>
        <v>14.1</v>
      </c>
      <c r="I81" s="140">
        <v>16943</v>
      </c>
      <c r="J81" s="106">
        <f>SUM(J78:J80)</f>
        <v>15.614617940199336</v>
      </c>
    </row>
    <row r="82" spans="1:10" ht="21" customHeight="1">
      <c r="A82" s="46" t="s">
        <v>9</v>
      </c>
      <c r="B82" s="129">
        <v>32.6</v>
      </c>
      <c r="C82" s="130">
        <v>39187</v>
      </c>
      <c r="D82" s="130">
        <f t="shared" si="21"/>
        <v>16.223249667561447</v>
      </c>
      <c r="E82" s="49">
        <v>28.7</v>
      </c>
      <c r="F82" s="130">
        <v>34416.7</v>
      </c>
      <c r="G82" s="130">
        <f>F82/230698.2*100</f>
        <v>14.918495246170101</v>
      </c>
      <c r="H82" s="131">
        <v>7.9</v>
      </c>
      <c r="I82" s="116">
        <v>9444.3</v>
      </c>
      <c r="J82" s="132">
        <f t="shared" si="22"/>
        <v>8.748615725359912</v>
      </c>
    </row>
    <row r="83" spans="1:10" ht="21" customHeight="1">
      <c r="A83" s="36" t="s">
        <v>11</v>
      </c>
      <c r="B83" s="121">
        <v>38</v>
      </c>
      <c r="C83" s="122">
        <v>45081.9</v>
      </c>
      <c r="D83" s="122">
        <f t="shared" si="21"/>
        <v>18.66371294531448</v>
      </c>
      <c r="E83" s="39">
        <v>15.7</v>
      </c>
      <c r="F83" s="122">
        <v>18814</v>
      </c>
      <c r="G83" s="122">
        <f>F83/230698.2*100</f>
        <v>8.155243517287953</v>
      </c>
      <c r="H83" s="123">
        <v>6.1</v>
      </c>
      <c r="I83" s="116">
        <v>7367</v>
      </c>
      <c r="J83" s="120">
        <f t="shared" si="22"/>
        <v>6.755260243632337</v>
      </c>
    </row>
    <row r="84" spans="1:10" ht="21" customHeight="1">
      <c r="A84" s="41" t="s">
        <v>10</v>
      </c>
      <c r="B84" s="124">
        <v>18.7</v>
      </c>
      <c r="C84" s="125">
        <v>22388</v>
      </c>
      <c r="D84" s="125">
        <f t="shared" si="21"/>
        <v>9.268535829672231</v>
      </c>
      <c r="E84" s="44">
        <v>18.1</v>
      </c>
      <c r="F84" s="122">
        <v>21748.8</v>
      </c>
      <c r="G84" s="125">
        <f>F84/230698.2*100</f>
        <v>9.427381748102064</v>
      </c>
      <c r="H84" s="126">
        <v>0</v>
      </c>
      <c r="I84" s="126">
        <v>0</v>
      </c>
      <c r="J84" s="127">
        <f t="shared" si="22"/>
        <v>0</v>
      </c>
    </row>
    <row r="85" spans="1:10" ht="19.5" customHeight="1">
      <c r="A85" s="31" t="s">
        <v>2</v>
      </c>
      <c r="B85" s="106">
        <f>SUM(B82:B84)</f>
        <v>89.3</v>
      </c>
      <c r="C85" s="106">
        <f>SUM(C82:C84)</f>
        <v>106656.9</v>
      </c>
      <c r="D85" s="106">
        <f t="shared" si="21"/>
        <v>44.15549844254816</v>
      </c>
      <c r="E85" s="53">
        <f aca="true" t="shared" si="23" ref="E85:J85">SUM(E82:E84)</f>
        <v>62.5</v>
      </c>
      <c r="F85" s="53">
        <f t="shared" si="23"/>
        <v>74979.5</v>
      </c>
      <c r="G85" s="106">
        <f t="shared" si="23"/>
        <v>32.50112051156012</v>
      </c>
      <c r="H85" s="86">
        <f t="shared" si="23"/>
        <v>14</v>
      </c>
      <c r="I85" s="140">
        <v>16811.3</v>
      </c>
      <c r="J85" s="106">
        <f t="shared" si="23"/>
        <v>15.503875968992249</v>
      </c>
    </row>
    <row r="86" spans="1:10" ht="21" customHeight="1">
      <c r="A86" s="55" t="s">
        <v>18</v>
      </c>
      <c r="B86" s="88">
        <f>B81+B85</f>
        <v>166.7</v>
      </c>
      <c r="C86" s="88">
        <f>C81+C85</f>
        <v>198747</v>
      </c>
      <c r="D86" s="88">
        <f t="shared" si="21"/>
        <v>82.28040425852542</v>
      </c>
      <c r="E86" s="57">
        <f aca="true" t="shared" si="24" ref="E86:J86">SUM(E85,E81)</f>
        <v>105.1</v>
      </c>
      <c r="F86" s="88">
        <f t="shared" si="24"/>
        <v>127296.5</v>
      </c>
      <c r="G86" s="88">
        <f t="shared" si="24"/>
        <v>55.17880070152259</v>
      </c>
      <c r="H86" s="90">
        <f t="shared" si="24"/>
        <v>28.1</v>
      </c>
      <c r="I86" s="88">
        <v>33754.3</v>
      </c>
      <c r="J86" s="88">
        <f t="shared" si="24"/>
        <v>31.118493909191585</v>
      </c>
    </row>
    <row r="87" spans="1:10" ht="19.5" customHeight="1">
      <c r="A87" s="46" t="s">
        <v>12</v>
      </c>
      <c r="B87" s="129">
        <v>1.7</v>
      </c>
      <c r="C87" s="130">
        <v>2094.7</v>
      </c>
      <c r="D87" s="130">
        <f t="shared" si="21"/>
        <v>0.8671968019659828</v>
      </c>
      <c r="E87" s="49">
        <v>0.7</v>
      </c>
      <c r="F87" s="122">
        <v>875.7</v>
      </c>
      <c r="G87" s="130">
        <f>F87/230698.2*100</f>
        <v>0.37958683682837574</v>
      </c>
      <c r="H87" s="131">
        <v>28.6</v>
      </c>
      <c r="I87" s="116">
        <v>34263.9</v>
      </c>
      <c r="J87" s="132">
        <f aca="true" t="shared" si="25" ref="J87:J93">H87/90.3*100</f>
        <v>31.672203765227025</v>
      </c>
    </row>
    <row r="88" spans="1:10" ht="19.5" customHeight="1">
      <c r="A88" s="36" t="s">
        <v>19</v>
      </c>
      <c r="B88" s="121">
        <v>2.4</v>
      </c>
      <c r="C88" s="122">
        <v>2850.1</v>
      </c>
      <c r="D88" s="122">
        <f t="shared" si="21"/>
        <v>1.1799291570550663</v>
      </c>
      <c r="E88" s="39">
        <v>29</v>
      </c>
      <c r="F88" s="122">
        <v>34724</v>
      </c>
      <c r="G88" s="122">
        <f>F88/230698.2*100</f>
        <v>15.05169957979733</v>
      </c>
      <c r="H88" s="123">
        <v>0.1</v>
      </c>
      <c r="I88" s="116">
        <v>151.2</v>
      </c>
      <c r="J88" s="120">
        <f t="shared" si="25"/>
        <v>0.11074197120708751</v>
      </c>
    </row>
    <row r="89" spans="1:10" ht="21" customHeight="1">
      <c r="A89" s="41" t="s">
        <v>13</v>
      </c>
      <c r="B89" s="124">
        <v>2.3</v>
      </c>
      <c r="C89" s="125">
        <v>2720.3</v>
      </c>
      <c r="D89" s="125">
        <f t="shared" si="21"/>
        <v>1.1261925146264684</v>
      </c>
      <c r="E89" s="44">
        <v>7.8</v>
      </c>
      <c r="F89" s="122">
        <v>9316.7</v>
      </c>
      <c r="G89" s="125">
        <f>F89/230698.2*100</f>
        <v>4.038479710721627</v>
      </c>
      <c r="H89" s="126">
        <v>25.7</v>
      </c>
      <c r="I89" s="116">
        <v>30810.4</v>
      </c>
      <c r="J89" s="127">
        <f t="shared" si="25"/>
        <v>28.460686600221486</v>
      </c>
    </row>
    <row r="90" spans="1:10" ht="19.5" customHeight="1">
      <c r="A90" s="31" t="s">
        <v>3</v>
      </c>
      <c r="B90" s="106">
        <f>SUM(B87:B89)</f>
        <v>6.3999999999999995</v>
      </c>
      <c r="C90" s="106">
        <f>SUM(C87:C89)</f>
        <v>7665.099999999999</v>
      </c>
      <c r="D90" s="106">
        <f t="shared" si="21"/>
        <v>3.173318473647517</v>
      </c>
      <c r="E90" s="53">
        <f aca="true" t="shared" si="26" ref="E90:J90">SUM(E87:E89)</f>
        <v>37.5</v>
      </c>
      <c r="F90" s="53">
        <f t="shared" si="26"/>
        <v>44916.399999999994</v>
      </c>
      <c r="G90" s="106">
        <f t="shared" si="26"/>
        <v>19.46976612734733</v>
      </c>
      <c r="H90" s="86">
        <f t="shared" si="26"/>
        <v>54.400000000000006</v>
      </c>
      <c r="I90" s="86">
        <v>65225.5</v>
      </c>
      <c r="J90" s="106">
        <f t="shared" si="26"/>
        <v>60.243632336655594</v>
      </c>
    </row>
    <row r="91" spans="1:10" ht="21" customHeight="1">
      <c r="A91" s="46" t="s">
        <v>8</v>
      </c>
      <c r="B91" s="129">
        <v>2.1</v>
      </c>
      <c r="C91" s="130">
        <v>2467.2</v>
      </c>
      <c r="D91" s="130">
        <f t="shared" si="21"/>
        <v>1.0214102018477456</v>
      </c>
      <c r="E91" s="49">
        <v>16.1</v>
      </c>
      <c r="F91" s="122">
        <v>19378.9</v>
      </c>
      <c r="G91" s="130">
        <f>F91/230698.2*100</f>
        <v>8.400108886848706</v>
      </c>
      <c r="H91" s="131">
        <v>1.9</v>
      </c>
      <c r="I91" s="116">
        <v>2299.5</v>
      </c>
      <c r="J91" s="132">
        <f t="shared" si="25"/>
        <v>2.104097452934662</v>
      </c>
    </row>
    <row r="92" spans="1:10" ht="19.5" customHeight="1">
      <c r="A92" s="36" t="s">
        <v>7</v>
      </c>
      <c r="B92" s="121">
        <v>8.1</v>
      </c>
      <c r="C92" s="122">
        <v>9729</v>
      </c>
      <c r="D92" s="122">
        <f t="shared" si="21"/>
        <v>4.027764207918579</v>
      </c>
      <c r="E92" s="39">
        <v>22.5</v>
      </c>
      <c r="F92" s="122">
        <v>26877.6</v>
      </c>
      <c r="G92" s="122">
        <f>F92/230698.2*100</f>
        <v>11.650546038070516</v>
      </c>
      <c r="H92" s="123">
        <v>0.3</v>
      </c>
      <c r="I92" s="116">
        <v>338</v>
      </c>
      <c r="J92" s="120">
        <f t="shared" si="25"/>
        <v>0.33222591362126247</v>
      </c>
    </row>
    <row r="93" spans="1:10" ht="21" customHeight="1">
      <c r="A93" s="41" t="s">
        <v>6</v>
      </c>
      <c r="B93" s="124">
        <v>19.4</v>
      </c>
      <c r="C93" s="125">
        <v>22940.1</v>
      </c>
      <c r="D93" s="125">
        <f t="shared" si="21"/>
        <v>9.497102858060744</v>
      </c>
      <c r="E93" s="44">
        <v>10</v>
      </c>
      <c r="F93" s="122">
        <v>12048.3</v>
      </c>
      <c r="G93" s="125">
        <f>F93/230698.2*100</f>
        <v>5.222537497041589</v>
      </c>
      <c r="H93" s="126">
        <v>5.6</v>
      </c>
      <c r="I93" s="116">
        <v>6683.8</v>
      </c>
      <c r="J93" s="127">
        <f t="shared" si="25"/>
        <v>6.2015503875969</v>
      </c>
    </row>
    <row r="94" spans="1:10" ht="19.5" customHeight="1">
      <c r="A94" s="31" t="s">
        <v>23</v>
      </c>
      <c r="B94" s="106">
        <f>SUM(B91:B93)</f>
        <v>29.599999999999998</v>
      </c>
      <c r="C94" s="106">
        <f>SUM(C91:C93)</f>
        <v>35136.3</v>
      </c>
      <c r="D94" s="106">
        <f t="shared" si="21"/>
        <v>14.54627726782707</v>
      </c>
      <c r="E94" s="53">
        <f aca="true" t="shared" si="27" ref="E94:J94">SUM(E91:E93)</f>
        <v>48.6</v>
      </c>
      <c r="F94" s="106">
        <f t="shared" si="27"/>
        <v>58304.8</v>
      </c>
      <c r="G94" s="106">
        <f t="shared" si="27"/>
        <v>25.27319242196081</v>
      </c>
      <c r="H94" s="86">
        <f t="shared" si="27"/>
        <v>7.799999999999999</v>
      </c>
      <c r="I94" s="106">
        <v>9321.3</v>
      </c>
      <c r="J94" s="106">
        <f t="shared" si="27"/>
        <v>8.637873754152825</v>
      </c>
    </row>
    <row r="95" spans="1:10" ht="21" customHeight="1">
      <c r="A95" s="59" t="s">
        <v>20</v>
      </c>
      <c r="B95" s="88">
        <f>B90+B94</f>
        <v>36</v>
      </c>
      <c r="C95" s="88">
        <f>C90+C94</f>
        <v>42801.4</v>
      </c>
      <c r="D95" s="88">
        <f t="shared" si="21"/>
        <v>17.719595741474585</v>
      </c>
      <c r="E95" s="57">
        <f aca="true" t="shared" si="28" ref="E95:J95">SUM(E94,E90)</f>
        <v>86.1</v>
      </c>
      <c r="F95" s="88">
        <f t="shared" si="28"/>
        <v>103221.2</v>
      </c>
      <c r="G95" s="88">
        <f t="shared" si="28"/>
        <v>44.74295854930814</v>
      </c>
      <c r="H95" s="90">
        <f t="shared" si="28"/>
        <v>62.2</v>
      </c>
      <c r="I95" s="88">
        <v>74546.8</v>
      </c>
      <c r="J95" s="88">
        <f t="shared" si="28"/>
        <v>68.88150609080841</v>
      </c>
    </row>
    <row r="96" spans="1:10" ht="19.5" customHeight="1" thickBot="1">
      <c r="A96" s="60" t="s">
        <v>0</v>
      </c>
      <c r="B96" s="109">
        <f aca="true" t="shared" si="29" ref="B96:G96">SUM(B95,B86)</f>
        <v>202.7</v>
      </c>
      <c r="C96" s="109">
        <f>C86+C95</f>
        <v>241548.4</v>
      </c>
      <c r="D96" s="109">
        <f t="shared" si="29"/>
        <v>100</v>
      </c>
      <c r="E96" s="62">
        <f t="shared" si="29"/>
        <v>191.2</v>
      </c>
      <c r="F96" s="109">
        <f t="shared" si="29"/>
        <v>230517.7</v>
      </c>
      <c r="G96" s="128">
        <f t="shared" si="29"/>
        <v>99.92175925083073</v>
      </c>
      <c r="H96" s="93">
        <f>SUM(H95,H86)</f>
        <v>90.30000000000001</v>
      </c>
      <c r="I96" s="109">
        <v>108301.1</v>
      </c>
      <c r="J96" s="128">
        <f>SUM(J95,J86)</f>
        <v>100</v>
      </c>
    </row>
    <row r="97" ht="21" customHeight="1" thickTop="1"/>
  </sheetData>
  <sheetProtection/>
  <mergeCells count="33">
    <mergeCell ref="J76:J77"/>
    <mergeCell ref="D76:D77"/>
    <mergeCell ref="D3:D4"/>
    <mergeCell ref="D27:D28"/>
    <mergeCell ref="G27:G28"/>
    <mergeCell ref="J27:J28"/>
    <mergeCell ref="G3:G4"/>
    <mergeCell ref="J51:J52"/>
    <mergeCell ref="G51:G52"/>
    <mergeCell ref="A76:A77"/>
    <mergeCell ref="B76:C76"/>
    <mergeCell ref="E27:F27"/>
    <mergeCell ref="E51:F51"/>
    <mergeCell ref="E76:F76"/>
    <mergeCell ref="A49:J49"/>
    <mergeCell ref="A73:J73"/>
    <mergeCell ref="H76:I76"/>
    <mergeCell ref="A74:J74"/>
    <mergeCell ref="G76:G77"/>
    <mergeCell ref="E3:F3"/>
    <mergeCell ref="A1:J1"/>
    <mergeCell ref="A25:J25"/>
    <mergeCell ref="A3:A4"/>
    <mergeCell ref="B3:C3"/>
    <mergeCell ref="H3:I3"/>
    <mergeCell ref="J3:J4"/>
    <mergeCell ref="A27:A28"/>
    <mergeCell ref="B27:C27"/>
    <mergeCell ref="A51:A52"/>
    <mergeCell ref="B51:C51"/>
    <mergeCell ref="H27:I27"/>
    <mergeCell ref="H51:I51"/>
    <mergeCell ref="D51:D52"/>
  </mergeCells>
  <printOptions horizontalCentered="1"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9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rightToLeft="1" zoomScalePageLayoutView="0" workbookViewId="0" topLeftCell="A13">
      <selection activeCell="B22" sqref="B22"/>
    </sheetView>
  </sheetViews>
  <sheetFormatPr defaultColWidth="9.140625" defaultRowHeight="12.75"/>
  <cols>
    <col min="1" max="1" width="18.421875" style="207" customWidth="1"/>
    <col min="2" max="2" width="12.57421875" style="208" customWidth="1"/>
    <col min="3" max="3" width="16.421875" style="208" customWidth="1"/>
    <col min="4" max="4" width="12.421875" style="208" customWidth="1"/>
    <col min="5" max="5" width="16.140625" style="208" customWidth="1"/>
    <col min="6" max="6" width="12.8515625" style="208" customWidth="1"/>
    <col min="7" max="7" width="16.421875" style="208" bestFit="1" customWidth="1"/>
    <col min="8" max="8" width="11.421875" style="208" customWidth="1"/>
    <col min="9" max="9" width="15.421875" style="208" customWidth="1"/>
    <col min="10" max="10" width="12.8515625" style="208" customWidth="1"/>
    <col min="11" max="11" width="17.57421875" style="208" bestFit="1" customWidth="1"/>
    <col min="12" max="12" width="10.8515625" style="210" customWidth="1"/>
    <col min="13" max="13" width="9.28125" style="159" bestFit="1" customWidth="1"/>
    <col min="14" max="16384" width="9.140625" style="159" customWidth="1"/>
  </cols>
  <sheetData>
    <row r="1" spans="1:12" ht="19.5" customHeight="1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63" customFormat="1" ht="15.75" customHeight="1">
      <c r="A2" s="16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9.25" customHeight="1">
      <c r="A3" s="164" t="s">
        <v>31</v>
      </c>
      <c r="B3" s="165" t="s">
        <v>1</v>
      </c>
      <c r="C3" s="165"/>
      <c r="D3" s="165" t="s">
        <v>2</v>
      </c>
      <c r="E3" s="165"/>
      <c r="F3" s="165" t="s">
        <v>3</v>
      </c>
      <c r="G3" s="165"/>
      <c r="H3" s="165" t="s">
        <v>23</v>
      </c>
      <c r="I3" s="165"/>
      <c r="J3" s="165" t="s">
        <v>0</v>
      </c>
      <c r="K3" s="165"/>
      <c r="L3" s="166" t="s">
        <v>32</v>
      </c>
    </row>
    <row r="4" spans="1:12" ht="25.5" customHeight="1">
      <c r="A4" s="167"/>
      <c r="B4" s="168" t="s">
        <v>33</v>
      </c>
      <c r="C4" s="168" t="s">
        <v>34</v>
      </c>
      <c r="D4" s="168" t="s">
        <v>33</v>
      </c>
      <c r="E4" s="168" t="s">
        <v>34</v>
      </c>
      <c r="F4" s="168" t="s">
        <v>33</v>
      </c>
      <c r="G4" s="168" t="s">
        <v>34</v>
      </c>
      <c r="H4" s="168" t="s">
        <v>33</v>
      </c>
      <c r="I4" s="168" t="s">
        <v>34</v>
      </c>
      <c r="J4" s="168" t="s">
        <v>33</v>
      </c>
      <c r="K4" s="168" t="s">
        <v>34</v>
      </c>
      <c r="L4" s="169"/>
    </row>
    <row r="5" spans="1:12" s="174" customFormat="1" ht="18" customHeight="1">
      <c r="A5" s="170" t="s">
        <v>35</v>
      </c>
      <c r="B5" s="171"/>
      <c r="C5" s="171"/>
      <c r="D5" s="171"/>
      <c r="E5" s="171"/>
      <c r="F5" s="172"/>
      <c r="G5" s="172"/>
      <c r="H5" s="171"/>
      <c r="I5" s="171"/>
      <c r="J5" s="171"/>
      <c r="K5" s="171"/>
      <c r="L5" s="173"/>
    </row>
    <row r="6" spans="1:12" s="163" customFormat="1" ht="22.5" customHeight="1">
      <c r="A6" s="175" t="s">
        <v>36</v>
      </c>
      <c r="B6" s="176"/>
      <c r="C6" s="176"/>
      <c r="D6" s="176"/>
      <c r="E6" s="176"/>
      <c r="F6" s="176">
        <v>126000</v>
      </c>
      <c r="G6" s="176">
        <v>151200000</v>
      </c>
      <c r="H6" s="176"/>
      <c r="I6" s="176"/>
      <c r="J6" s="176">
        <f>SUM(F6)</f>
        <v>126000</v>
      </c>
      <c r="K6" s="176">
        <f>SUM(G6)</f>
        <v>151200000</v>
      </c>
      <c r="L6" s="177">
        <f>K6/$K$25*100</f>
        <v>0.13961082154605844</v>
      </c>
    </row>
    <row r="7" spans="1:12" s="163" customFormat="1" ht="22.5" customHeight="1">
      <c r="A7" s="178" t="s">
        <v>37</v>
      </c>
      <c r="B7" s="179">
        <v>267800</v>
      </c>
      <c r="C7" s="179">
        <v>321360000</v>
      </c>
      <c r="D7" s="179">
        <v>194700</v>
      </c>
      <c r="E7" s="179">
        <v>233640000</v>
      </c>
      <c r="F7" s="179">
        <v>591880</v>
      </c>
      <c r="G7" s="179">
        <v>710256000</v>
      </c>
      <c r="H7" s="179">
        <v>360000</v>
      </c>
      <c r="I7" s="179">
        <v>432000000</v>
      </c>
      <c r="J7" s="179">
        <f aca="true" t="shared" si="0" ref="J7:K9">SUM(B7,D7,F7,H7)</f>
        <v>1414380</v>
      </c>
      <c r="K7" s="179">
        <f t="shared" si="0"/>
        <v>1697256000</v>
      </c>
      <c r="L7" s="180">
        <f>K7/$K$25*100</f>
        <v>1.5671647125263028</v>
      </c>
    </row>
    <row r="8" spans="1:12" s="163" customFormat="1" ht="22.5" customHeight="1">
      <c r="A8" s="178" t="s">
        <v>38</v>
      </c>
      <c r="B8" s="179">
        <v>21000</v>
      </c>
      <c r="C8" s="179">
        <v>25200000</v>
      </c>
      <c r="D8" s="179"/>
      <c r="E8" s="179"/>
      <c r="F8" s="179"/>
      <c r="G8" s="179"/>
      <c r="H8" s="179">
        <v>5216182</v>
      </c>
      <c r="I8" s="179">
        <v>6259418400</v>
      </c>
      <c r="J8" s="179">
        <f t="shared" si="0"/>
        <v>5237182</v>
      </c>
      <c r="K8" s="179">
        <f t="shared" si="0"/>
        <v>6284618400</v>
      </c>
      <c r="L8" s="180">
        <f>K8/$K$25*100</f>
        <v>5.802914933382774</v>
      </c>
    </row>
    <row r="9" spans="1:12" s="163" customFormat="1" ht="22.5" customHeight="1">
      <c r="A9" s="181" t="s">
        <v>39</v>
      </c>
      <c r="B9" s="182">
        <v>200000</v>
      </c>
      <c r="C9" s="182">
        <v>240000000</v>
      </c>
      <c r="D9" s="182"/>
      <c r="E9" s="182"/>
      <c r="F9" s="182"/>
      <c r="G9" s="182"/>
      <c r="H9" s="182"/>
      <c r="I9" s="182"/>
      <c r="J9" s="182">
        <f t="shared" si="0"/>
        <v>200000</v>
      </c>
      <c r="K9" s="182">
        <f t="shared" si="0"/>
        <v>240000000</v>
      </c>
      <c r="L9" s="183">
        <f>K9/$K$25*100</f>
        <v>0.22160447864453722</v>
      </c>
    </row>
    <row r="10" spans="1:12" s="187" customFormat="1" ht="21.75" customHeight="1">
      <c r="A10" s="184" t="s">
        <v>40</v>
      </c>
      <c r="B10" s="185">
        <f aca="true" t="shared" si="1" ref="B10:K10">SUM(B6:B9)</f>
        <v>488800</v>
      </c>
      <c r="C10" s="185">
        <f t="shared" si="1"/>
        <v>586560000</v>
      </c>
      <c r="D10" s="185">
        <f t="shared" si="1"/>
        <v>194700</v>
      </c>
      <c r="E10" s="185">
        <f t="shared" si="1"/>
        <v>233640000</v>
      </c>
      <c r="F10" s="185">
        <f t="shared" si="1"/>
        <v>717880</v>
      </c>
      <c r="G10" s="185">
        <f t="shared" si="1"/>
        <v>861456000</v>
      </c>
      <c r="H10" s="185">
        <f t="shared" si="1"/>
        <v>5576182</v>
      </c>
      <c r="I10" s="185">
        <f t="shared" si="1"/>
        <v>6691418400</v>
      </c>
      <c r="J10" s="185">
        <f t="shared" si="1"/>
        <v>6977562</v>
      </c>
      <c r="K10" s="185">
        <f t="shared" si="1"/>
        <v>8373074400</v>
      </c>
      <c r="L10" s="186">
        <f>SUM(L6:L9)</f>
        <v>7.7312949460996725</v>
      </c>
    </row>
    <row r="11" spans="1:12" s="192" customFormat="1" ht="19.5" customHeight="1">
      <c r="A11" s="188" t="s">
        <v>41</v>
      </c>
      <c r="B11" s="189"/>
      <c r="C11" s="190"/>
      <c r="D11" s="189"/>
      <c r="E11" s="190"/>
      <c r="F11" s="189"/>
      <c r="G11" s="190"/>
      <c r="H11" s="189"/>
      <c r="I11" s="190"/>
      <c r="J11" s="189"/>
      <c r="K11" s="190"/>
      <c r="L11" s="191"/>
    </row>
    <row r="12" spans="1:12" s="163" customFormat="1" ht="19.5" customHeight="1">
      <c r="A12" s="193" t="s">
        <v>42</v>
      </c>
      <c r="B12" s="194">
        <v>1100539</v>
      </c>
      <c r="C12" s="194">
        <v>1311846800</v>
      </c>
      <c r="D12" s="194">
        <v>1091044</v>
      </c>
      <c r="E12" s="194">
        <v>1309252800</v>
      </c>
      <c r="F12" s="194">
        <v>537188</v>
      </c>
      <c r="G12" s="194">
        <v>644625600</v>
      </c>
      <c r="H12" s="194">
        <v>732650</v>
      </c>
      <c r="I12" s="194">
        <v>879180000</v>
      </c>
      <c r="J12" s="194">
        <f aca="true" t="shared" si="2" ref="J12:K14">SUM(B12,D12,F12,H12)</f>
        <v>3461421</v>
      </c>
      <c r="K12" s="194">
        <f t="shared" si="2"/>
        <v>4144905200</v>
      </c>
      <c r="L12" s="195">
        <f>K12/$K$25*100</f>
        <v>3.827206482820964</v>
      </c>
    </row>
    <row r="13" spans="1:12" s="163" customFormat="1" ht="19.5" customHeight="1">
      <c r="A13" s="193" t="s">
        <v>43</v>
      </c>
      <c r="B13" s="196">
        <v>83270</v>
      </c>
      <c r="C13" s="196">
        <v>99924000</v>
      </c>
      <c r="D13" s="196"/>
      <c r="E13" s="196"/>
      <c r="F13" s="196"/>
      <c r="G13" s="196"/>
      <c r="H13" s="196"/>
      <c r="I13" s="196"/>
      <c r="J13" s="196">
        <f t="shared" si="2"/>
        <v>83270</v>
      </c>
      <c r="K13" s="196">
        <f t="shared" si="2"/>
        <v>99924000</v>
      </c>
      <c r="L13" s="197"/>
    </row>
    <row r="14" spans="1:12" s="163" customFormat="1" ht="19.5" customHeight="1">
      <c r="A14" s="193" t="s">
        <v>44</v>
      </c>
      <c r="B14" s="198">
        <v>30000</v>
      </c>
      <c r="C14" s="198">
        <v>36000000</v>
      </c>
      <c r="D14" s="198"/>
      <c r="E14" s="198"/>
      <c r="F14" s="198"/>
      <c r="G14" s="198"/>
      <c r="H14" s="198"/>
      <c r="I14" s="198"/>
      <c r="J14" s="198">
        <f t="shared" si="2"/>
        <v>30000</v>
      </c>
      <c r="K14" s="198">
        <f t="shared" si="2"/>
        <v>36000000</v>
      </c>
      <c r="L14" s="199">
        <f>K14/$K$25*100</f>
        <v>0.03324067179668058</v>
      </c>
    </row>
    <row r="15" spans="1:12" s="187" customFormat="1" ht="21.75" customHeight="1">
      <c r="A15" s="200" t="s">
        <v>40</v>
      </c>
      <c r="B15" s="201">
        <f>SUM(B12:B14)</f>
        <v>1213809</v>
      </c>
      <c r="C15" s="201">
        <f aca="true" t="shared" si="3" ref="C15:K15">SUM(C12:C14)</f>
        <v>1447770800</v>
      </c>
      <c r="D15" s="201">
        <f t="shared" si="3"/>
        <v>1091044</v>
      </c>
      <c r="E15" s="201">
        <f>SUM(E12:E14)</f>
        <v>1309252800</v>
      </c>
      <c r="F15" s="201">
        <f>SUM(F12:F14)</f>
        <v>537188</v>
      </c>
      <c r="G15" s="201">
        <f>SUM(G12:G14)</f>
        <v>644625600</v>
      </c>
      <c r="H15" s="201">
        <f t="shared" si="3"/>
        <v>732650</v>
      </c>
      <c r="I15" s="201">
        <f t="shared" si="3"/>
        <v>879180000</v>
      </c>
      <c r="J15" s="201">
        <f>SUM(J12:J14)</f>
        <v>3574691</v>
      </c>
      <c r="K15" s="201">
        <f t="shared" si="3"/>
        <v>4280829200</v>
      </c>
      <c r="L15" s="186">
        <f>K15/$K$25*100</f>
        <v>3.9527121793012974</v>
      </c>
    </row>
    <row r="16" spans="1:12" s="192" customFormat="1" ht="19.5" customHeight="1">
      <c r="A16" s="188" t="s">
        <v>45</v>
      </c>
      <c r="B16" s="189"/>
      <c r="C16" s="190"/>
      <c r="D16" s="189"/>
      <c r="E16" s="190"/>
      <c r="F16" s="189"/>
      <c r="G16" s="190"/>
      <c r="H16" s="189"/>
      <c r="I16" s="190"/>
      <c r="J16" s="189"/>
      <c r="K16" s="190"/>
      <c r="L16" s="191"/>
    </row>
    <row r="17" spans="1:12" s="163" customFormat="1" ht="21.75" customHeight="1">
      <c r="A17" s="193" t="s">
        <v>46</v>
      </c>
      <c r="B17" s="202">
        <v>48476</v>
      </c>
      <c r="C17" s="202">
        <v>58171200</v>
      </c>
      <c r="D17" s="202">
        <v>11470</v>
      </c>
      <c r="E17" s="202">
        <v>13764000</v>
      </c>
      <c r="F17" s="202"/>
      <c r="G17" s="202"/>
      <c r="H17" s="202"/>
      <c r="I17" s="202"/>
      <c r="J17" s="202">
        <f>SUM(B17,D17,F17,H17)</f>
        <v>59946</v>
      </c>
      <c r="K17" s="202">
        <f>SUM(C17,E17,G17,I17)</f>
        <v>71935200</v>
      </c>
      <c r="L17" s="195">
        <f>K17/$K$25*100</f>
        <v>0.06642151038412714</v>
      </c>
    </row>
    <row r="18" spans="1:12" s="163" customFormat="1" ht="19.5" customHeight="1">
      <c r="A18" s="193" t="s">
        <v>47</v>
      </c>
      <c r="B18" s="198"/>
      <c r="C18" s="198"/>
      <c r="D18" s="198">
        <v>14000</v>
      </c>
      <c r="E18" s="198">
        <v>16800000</v>
      </c>
      <c r="F18" s="198"/>
      <c r="G18" s="198"/>
      <c r="H18" s="198"/>
      <c r="I18" s="198"/>
      <c r="J18" s="198">
        <f>SUM(B18,D18,F18,H18)</f>
        <v>14000</v>
      </c>
      <c r="K18" s="198">
        <f>SUM(C18,E18,G18,I18)</f>
        <v>16800000</v>
      </c>
      <c r="L18" s="199"/>
    </row>
    <row r="19" spans="1:12" s="187" customFormat="1" ht="21.75" customHeight="1">
      <c r="A19" s="200" t="s">
        <v>40</v>
      </c>
      <c r="B19" s="201">
        <f>SUM(B17:B18)</f>
        <v>48476</v>
      </c>
      <c r="C19" s="201">
        <f>SUM(C17:C18)</f>
        <v>58171200</v>
      </c>
      <c r="D19" s="201">
        <f>SUM(D17:D18)</f>
        <v>25470</v>
      </c>
      <c r="E19" s="201">
        <f>SUM(E17:E18)</f>
        <v>30564000</v>
      </c>
      <c r="F19" s="201">
        <f aca="true" t="shared" si="4" ref="F19:K19">SUM(F17:F18)</f>
        <v>0</v>
      </c>
      <c r="G19" s="201">
        <f t="shared" si="4"/>
        <v>0</v>
      </c>
      <c r="H19" s="201">
        <f t="shared" si="4"/>
        <v>0</v>
      </c>
      <c r="I19" s="201">
        <f t="shared" si="4"/>
        <v>0</v>
      </c>
      <c r="J19" s="201">
        <f t="shared" si="4"/>
        <v>73946</v>
      </c>
      <c r="K19" s="201">
        <f t="shared" si="4"/>
        <v>88735200</v>
      </c>
      <c r="L19" s="186">
        <f>K19/$K$25*100</f>
        <v>0.08193382388924475</v>
      </c>
    </row>
    <row r="20" spans="1:12" s="192" customFormat="1" ht="19.5" customHeight="1">
      <c r="A20" s="188" t="s">
        <v>48</v>
      </c>
      <c r="B20" s="189"/>
      <c r="C20" s="190"/>
      <c r="D20" s="189"/>
      <c r="E20" s="190"/>
      <c r="F20" s="189"/>
      <c r="G20" s="190"/>
      <c r="H20" s="189"/>
      <c r="I20" s="190"/>
      <c r="J20" s="189"/>
      <c r="K20" s="190"/>
      <c r="L20" s="191"/>
    </row>
    <row r="21" spans="1:12" s="163" customFormat="1" ht="24.75" customHeight="1">
      <c r="A21" s="193" t="s">
        <v>49</v>
      </c>
      <c r="B21" s="202">
        <v>7700</v>
      </c>
      <c r="C21" s="202">
        <v>9240000</v>
      </c>
      <c r="D21" s="202"/>
      <c r="E21" s="202"/>
      <c r="F21" s="202"/>
      <c r="G21" s="202"/>
      <c r="H21" s="202"/>
      <c r="I21" s="202"/>
      <c r="J21" s="202">
        <f>SUM(B21,D21,F21,H21)</f>
        <v>7700</v>
      </c>
      <c r="K21" s="202">
        <f>SUM(C21,E21,G21,I21)</f>
        <v>9240000</v>
      </c>
      <c r="L21" s="195">
        <f>K21/$K$25*100</f>
        <v>0.008531772427814685</v>
      </c>
    </row>
    <row r="22" spans="1:12" s="163" customFormat="1" ht="24.75" customHeight="1">
      <c r="A22" s="193" t="s">
        <v>50</v>
      </c>
      <c r="B22" s="196">
        <v>29950</v>
      </c>
      <c r="C22" s="196">
        <v>35940000</v>
      </c>
      <c r="D22" s="196">
        <v>92940</v>
      </c>
      <c r="E22" s="196">
        <v>111528000</v>
      </c>
      <c r="F22" s="196">
        <v>100000</v>
      </c>
      <c r="G22" s="196">
        <v>120000000</v>
      </c>
      <c r="H22" s="196">
        <v>110640</v>
      </c>
      <c r="I22" s="196">
        <v>132768000</v>
      </c>
      <c r="J22" s="196">
        <f>SUM(B22,D22,F22,H22)</f>
        <v>333530</v>
      </c>
      <c r="K22" s="196">
        <f>SUM(C22,E22,G22,I22)</f>
        <v>400236000</v>
      </c>
      <c r="L22" s="195">
        <f>K22/$K$25*100</f>
        <v>0.3695587088115625</v>
      </c>
    </row>
    <row r="23" spans="1:12" s="163" customFormat="1" ht="24.75" customHeight="1">
      <c r="A23" s="193" t="s">
        <v>51</v>
      </c>
      <c r="B23" s="198">
        <v>12337806</v>
      </c>
      <c r="C23" s="198">
        <v>14805367200</v>
      </c>
      <c r="D23" s="198">
        <v>12605200</v>
      </c>
      <c r="E23" s="198">
        <v>15126239999.99999</v>
      </c>
      <c r="F23" s="198">
        <v>52999507</v>
      </c>
      <c r="G23" s="198">
        <v>63599408280</v>
      </c>
      <c r="H23" s="198">
        <v>1348275</v>
      </c>
      <c r="I23" s="198">
        <v>1617930000</v>
      </c>
      <c r="J23" s="198">
        <f>SUM(B24,D24,F24,H24)</f>
        <v>79632018</v>
      </c>
      <c r="K23" s="198">
        <f>SUM(C23,E23,G23,I23)</f>
        <v>95148945480</v>
      </c>
      <c r="L23" s="199">
        <f>K23/$K$25*100</f>
        <v>87.8559685694704</v>
      </c>
    </row>
    <row r="24" spans="1:12" s="187" customFormat="1" ht="21.75" customHeight="1" thickBot="1">
      <c r="A24" s="200" t="s">
        <v>40</v>
      </c>
      <c r="B24" s="201">
        <f>SUM(B21:B23)</f>
        <v>12375456</v>
      </c>
      <c r="C24" s="201">
        <f>SUM(C21:C23)</f>
        <v>14850547200</v>
      </c>
      <c r="D24" s="201">
        <f aca="true" t="shared" si="5" ref="D24:I24">SUM(D22:D23)</f>
        <v>12698140</v>
      </c>
      <c r="E24" s="201">
        <f t="shared" si="5"/>
        <v>15237767999.99999</v>
      </c>
      <c r="F24" s="201">
        <f t="shared" si="5"/>
        <v>53099507</v>
      </c>
      <c r="G24" s="201">
        <f t="shared" si="5"/>
        <v>63719408280</v>
      </c>
      <c r="H24" s="201">
        <f t="shared" si="5"/>
        <v>1458915</v>
      </c>
      <c r="I24" s="201">
        <f t="shared" si="5"/>
        <v>1750698000</v>
      </c>
      <c r="J24" s="201">
        <f>SUM(B24,D24,F24,H24)</f>
        <v>79632018</v>
      </c>
      <c r="K24" s="201">
        <f>SUM(C24,E24,G24,I24)</f>
        <v>95558421480</v>
      </c>
      <c r="L24" s="186">
        <f>K24/$K$25*100</f>
        <v>88.23405905070979</v>
      </c>
    </row>
    <row r="25" spans="1:12" s="206" customFormat="1" ht="39" customHeight="1" thickBot="1" thickTop="1">
      <c r="A25" s="203" t="s">
        <v>52</v>
      </c>
      <c r="B25" s="204">
        <f>SUM(B24,B19,B15,B10)</f>
        <v>14126541</v>
      </c>
      <c r="C25" s="204">
        <f aca="true" t="shared" si="6" ref="C25:K25">SUM(C24,C19,C15,C10)</f>
        <v>16943049200</v>
      </c>
      <c r="D25" s="204">
        <f t="shared" si="6"/>
        <v>14009354</v>
      </c>
      <c r="E25" s="204">
        <f t="shared" si="6"/>
        <v>16811224799.99999</v>
      </c>
      <c r="F25" s="204">
        <f t="shared" si="6"/>
        <v>54354575</v>
      </c>
      <c r="G25" s="204">
        <f t="shared" si="6"/>
        <v>65225489880</v>
      </c>
      <c r="H25" s="204">
        <f t="shared" si="6"/>
        <v>7767747</v>
      </c>
      <c r="I25" s="204">
        <f t="shared" si="6"/>
        <v>9321296400</v>
      </c>
      <c r="J25" s="204">
        <f t="shared" si="6"/>
        <v>90258217</v>
      </c>
      <c r="K25" s="204">
        <f t="shared" si="6"/>
        <v>108301060280</v>
      </c>
      <c r="L25" s="205">
        <f>K25/$K$25*100</f>
        <v>100</v>
      </c>
    </row>
    <row r="26" ht="13.5" thickTop="1">
      <c r="F26" s="209"/>
    </row>
    <row r="27" ht="12.75">
      <c r="F27" s="209"/>
    </row>
    <row r="28" ht="12.75">
      <c r="F28" s="209"/>
    </row>
    <row r="30" ht="12.75">
      <c r="E30" s="159"/>
    </row>
    <row r="32" ht="12.75">
      <c r="E32" s="159"/>
    </row>
  </sheetData>
  <sheetProtection/>
  <mergeCells count="9">
    <mergeCell ref="A1:L1"/>
    <mergeCell ref="C2:L2"/>
    <mergeCell ref="A3:A4"/>
    <mergeCell ref="B3:C3"/>
    <mergeCell ref="D3:E3"/>
    <mergeCell ref="F3:G3"/>
    <mergeCell ref="H3:I3"/>
    <mergeCell ref="J3:K3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rightToLeft="1" zoomScalePageLayoutView="0" workbookViewId="0" topLeftCell="A1">
      <selection activeCell="M19" sqref="M19"/>
    </sheetView>
  </sheetViews>
  <sheetFormatPr defaultColWidth="9.140625" defaultRowHeight="12.75"/>
  <cols>
    <col min="1" max="1" width="9.00390625" style="213" customWidth="1"/>
    <col min="2" max="2" width="8.421875" style="213" customWidth="1"/>
    <col min="3" max="4" width="9.28125" style="245" customWidth="1"/>
    <col min="5" max="5" width="9.140625" style="245" customWidth="1"/>
    <col min="6" max="6" width="9.421875" style="245" customWidth="1"/>
    <col min="7" max="7" width="10.140625" style="245" customWidth="1"/>
    <col min="8" max="8" width="9.421875" style="245" customWidth="1"/>
    <col min="9" max="9" width="9.140625" style="245" customWidth="1"/>
    <col min="10" max="10" width="8.8515625" style="245" customWidth="1"/>
    <col min="11" max="11" width="10.140625" style="245" customWidth="1"/>
    <col min="12" max="12" width="8.8515625" style="245" customWidth="1"/>
    <col min="13" max="13" width="12.140625" style="245" customWidth="1"/>
    <col min="14" max="14" width="14.421875" style="245" customWidth="1"/>
    <col min="15" max="15" width="13.28125" style="212" bestFit="1" customWidth="1"/>
    <col min="16" max="16" width="10.57421875" style="213" bestFit="1" customWidth="1"/>
    <col min="17" max="17" width="11.57421875" style="213" bestFit="1" customWidth="1"/>
    <col min="18" max="18" width="9.140625" style="213" customWidth="1"/>
    <col min="19" max="19" width="26.57421875" style="213" customWidth="1"/>
    <col min="20" max="23" width="9.140625" style="213" customWidth="1"/>
    <col min="24" max="24" width="9.8515625" style="213" bestFit="1" customWidth="1"/>
    <col min="25" max="16384" width="9.140625" style="213" customWidth="1"/>
  </cols>
  <sheetData>
    <row r="1" spans="1:14" ht="27" customHeight="1">
      <c r="A1" s="211" t="s">
        <v>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54" ht="15" customHeight="1">
      <c r="A2" s="214"/>
      <c r="B2" s="214"/>
      <c r="C2" s="215"/>
      <c r="D2" s="215"/>
      <c r="E2" s="215"/>
      <c r="F2" s="215"/>
      <c r="G2" s="215"/>
      <c r="H2" s="215"/>
      <c r="I2" s="215"/>
      <c r="J2" s="216"/>
      <c r="K2" s="216"/>
      <c r="L2" s="216"/>
      <c r="M2" s="216"/>
      <c r="N2" s="216"/>
      <c r="O2" s="217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</row>
    <row r="3" spans="1:254" ht="45" customHeight="1">
      <c r="A3" s="219" t="s">
        <v>54</v>
      </c>
      <c r="B3" s="220"/>
      <c r="C3" s="221">
        <v>2012</v>
      </c>
      <c r="D3" s="222"/>
      <c r="E3" s="221">
        <v>2013</v>
      </c>
      <c r="F3" s="222"/>
      <c r="G3" s="221">
        <v>2014</v>
      </c>
      <c r="H3" s="222"/>
      <c r="I3" s="221">
        <v>2015</v>
      </c>
      <c r="J3" s="222"/>
      <c r="K3" s="221">
        <v>2016</v>
      </c>
      <c r="L3" s="222"/>
      <c r="M3" s="223" t="s">
        <v>55</v>
      </c>
      <c r="N3" s="223" t="s">
        <v>56</v>
      </c>
      <c r="O3" s="224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</row>
    <row r="4" spans="1:254" ht="73.5" customHeight="1">
      <c r="A4" s="226"/>
      <c r="B4" s="227"/>
      <c r="C4" s="228" t="s">
        <v>15</v>
      </c>
      <c r="D4" s="228" t="s">
        <v>57</v>
      </c>
      <c r="E4" s="228" t="s">
        <v>15</v>
      </c>
      <c r="F4" s="228" t="s">
        <v>57</v>
      </c>
      <c r="G4" s="228" t="s">
        <v>15</v>
      </c>
      <c r="H4" s="228" t="s">
        <v>57</v>
      </c>
      <c r="I4" s="228" t="s">
        <v>15</v>
      </c>
      <c r="J4" s="228" t="s">
        <v>57</v>
      </c>
      <c r="K4" s="228" t="s">
        <v>15</v>
      </c>
      <c r="L4" s="228" t="s">
        <v>57</v>
      </c>
      <c r="M4" s="229"/>
      <c r="N4" s="229"/>
      <c r="O4" s="224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</row>
    <row r="5" spans="1:14" ht="30" customHeight="1">
      <c r="A5" s="230" t="s">
        <v>58</v>
      </c>
      <c r="B5" s="230"/>
      <c r="C5" s="231">
        <v>94027.6</v>
      </c>
      <c r="D5" s="231">
        <v>110012.2</v>
      </c>
      <c r="E5" s="231">
        <v>89214.5</v>
      </c>
      <c r="F5" s="231">
        <v>104024.1</v>
      </c>
      <c r="G5" s="232">
        <v>84129.8</v>
      </c>
      <c r="H5" s="231">
        <v>98095.4</v>
      </c>
      <c r="I5" s="231">
        <v>49058.2</v>
      </c>
      <c r="J5" s="231">
        <v>57201.8</v>
      </c>
      <c r="K5" s="233">
        <v>43622.9</v>
      </c>
      <c r="L5" s="233">
        <v>51562.3</v>
      </c>
      <c r="M5" s="234">
        <f>L5/J5*100-100</f>
        <v>-9.858955487414732</v>
      </c>
      <c r="N5" s="231">
        <f>(((L5/D5)^(1/4))-1)*100</f>
        <v>-17.258601343245783</v>
      </c>
    </row>
    <row r="6" spans="1:14" ht="28.5" customHeight="1">
      <c r="A6" s="235" t="s">
        <v>59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6" ht="32.25" customHeight="1">
      <c r="A7" s="237" t="s">
        <v>60</v>
      </c>
      <c r="B7" s="238"/>
      <c r="C7" s="239">
        <f>38.9</f>
        <v>38.9</v>
      </c>
      <c r="D7" s="239">
        <f>45.5</f>
        <v>45.5</v>
      </c>
      <c r="E7" s="239">
        <v>0</v>
      </c>
      <c r="F7" s="239">
        <v>0</v>
      </c>
      <c r="G7" s="240">
        <v>28.4</v>
      </c>
      <c r="H7" s="240">
        <v>33.1</v>
      </c>
      <c r="I7" s="240">
        <v>71.1</v>
      </c>
      <c r="J7" s="240">
        <v>82.9</v>
      </c>
      <c r="K7" s="240">
        <v>0</v>
      </c>
      <c r="L7" s="240">
        <v>0</v>
      </c>
      <c r="M7" s="240"/>
      <c r="N7" s="239"/>
      <c r="P7" s="212"/>
    </row>
    <row r="8" spans="1:16" ht="31.5" customHeight="1">
      <c r="A8" s="241" t="s">
        <v>61</v>
      </c>
      <c r="B8" s="238"/>
      <c r="C8" s="239">
        <f>1868309.58/1000000</f>
        <v>1.86830958</v>
      </c>
      <c r="D8" s="239">
        <f>2.2</f>
        <v>2.2</v>
      </c>
      <c r="E8" s="239">
        <v>3.1</v>
      </c>
      <c r="F8" s="239">
        <v>3.6</v>
      </c>
      <c r="G8" s="240">
        <v>2</v>
      </c>
      <c r="H8" s="240">
        <v>2.2</v>
      </c>
      <c r="I8" s="240">
        <v>0.9</v>
      </c>
      <c r="J8" s="240">
        <v>1.1</v>
      </c>
      <c r="K8" s="240">
        <v>0</v>
      </c>
      <c r="L8" s="240">
        <v>0</v>
      </c>
      <c r="M8" s="240"/>
      <c r="N8" s="239"/>
      <c r="P8" s="212"/>
    </row>
    <row r="9" spans="1:24" ht="30.75" customHeight="1">
      <c r="A9" s="237" t="s">
        <v>62</v>
      </c>
      <c r="B9" s="238"/>
      <c r="C9" s="239">
        <f>29227620.63/1000000</f>
        <v>29.22762063</v>
      </c>
      <c r="D9" s="239">
        <f>34.2</f>
        <v>34.2</v>
      </c>
      <c r="E9" s="239">
        <v>184.9</v>
      </c>
      <c r="F9" s="239">
        <v>215.6</v>
      </c>
      <c r="G9" s="240">
        <v>143.2</v>
      </c>
      <c r="H9" s="240">
        <v>167</v>
      </c>
      <c r="I9" s="240">
        <v>0</v>
      </c>
      <c r="J9" s="240">
        <v>0</v>
      </c>
      <c r="K9" s="240">
        <v>0</v>
      </c>
      <c r="L9" s="240">
        <v>0</v>
      </c>
      <c r="M9" s="240"/>
      <c r="N9" s="239"/>
      <c r="P9" s="212"/>
      <c r="X9" s="213">
        <v>5555555.6</v>
      </c>
    </row>
    <row r="10" spans="1:17" ht="31.5" customHeight="1">
      <c r="A10" s="242" t="s">
        <v>63</v>
      </c>
      <c r="B10" s="242"/>
      <c r="C10" s="243">
        <v>0</v>
      </c>
      <c r="D10" s="243">
        <v>0</v>
      </c>
      <c r="E10" s="243">
        <v>0</v>
      </c>
      <c r="F10" s="243">
        <v>0</v>
      </c>
      <c r="G10" s="244">
        <v>0</v>
      </c>
      <c r="H10" s="244">
        <v>0</v>
      </c>
      <c r="I10" s="244">
        <v>81.1</v>
      </c>
      <c r="J10" s="244">
        <v>94.6</v>
      </c>
      <c r="K10" s="244">
        <v>60.8</v>
      </c>
      <c r="L10" s="244">
        <v>71.9</v>
      </c>
      <c r="M10" s="244">
        <f>L10/J10*100-100</f>
        <v>-23.995771670190265</v>
      </c>
      <c r="N10" s="243">
        <v>0</v>
      </c>
      <c r="P10" s="212"/>
      <c r="Q10" s="245"/>
    </row>
    <row r="11" spans="1:17" ht="33.75" customHeight="1">
      <c r="A11" s="246" t="s">
        <v>64</v>
      </c>
      <c r="B11" s="246"/>
      <c r="C11" s="247">
        <v>69.99593021</v>
      </c>
      <c r="D11" s="247">
        <v>81.9</v>
      </c>
      <c r="E11" s="247">
        <v>188</v>
      </c>
      <c r="F11" s="247">
        <v>219.2</v>
      </c>
      <c r="G11" s="248">
        <f>SUM(G7:G10)</f>
        <v>173.6</v>
      </c>
      <c r="H11" s="248">
        <v>202.3</v>
      </c>
      <c r="I11" s="248">
        <v>153.1</v>
      </c>
      <c r="J11" s="248">
        <v>178.6</v>
      </c>
      <c r="K11" s="248">
        <v>60.8</v>
      </c>
      <c r="L11" s="248">
        <v>71.9</v>
      </c>
      <c r="M11" s="248">
        <f>L11/J11*100-100</f>
        <v>-59.742441209406486</v>
      </c>
      <c r="N11" s="247">
        <f>(((L11/D11)^(1/4))-1)*100</f>
        <v>-3.2031449642067944</v>
      </c>
      <c r="P11" s="212"/>
      <c r="Q11" s="245"/>
    </row>
    <row r="12" spans="1:254" ht="38.25" customHeight="1">
      <c r="A12" s="230" t="s">
        <v>65</v>
      </c>
      <c r="B12" s="230"/>
      <c r="C12" s="249">
        <v>294</v>
      </c>
      <c r="D12" s="249">
        <v>343.8</v>
      </c>
      <c r="E12" s="249">
        <v>339.4</v>
      </c>
      <c r="F12" s="249">
        <v>402.2</v>
      </c>
      <c r="G12" s="250">
        <v>202.7</v>
      </c>
      <c r="H12" s="250">
        <v>241.5</v>
      </c>
      <c r="I12" s="250">
        <v>191.2</v>
      </c>
      <c r="J12" s="250">
        <v>230.5</v>
      </c>
      <c r="K12" s="250">
        <v>90.3</v>
      </c>
      <c r="L12" s="250">
        <v>108.3</v>
      </c>
      <c r="M12" s="250">
        <f>L12/J12*100-100</f>
        <v>-53.01518438177874</v>
      </c>
      <c r="N12" s="249">
        <f>(((L12/D12)^(1/4))-1)*100</f>
        <v>-25.082953761909323</v>
      </c>
      <c r="O12" s="251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</row>
    <row r="13" spans="1:254" ht="33.75" customHeight="1" thickBot="1">
      <c r="A13" s="253" t="s">
        <v>0</v>
      </c>
      <c r="B13" s="253"/>
      <c r="C13" s="254">
        <f>SUM(C5,C11,C12)</f>
        <v>94391.59593021001</v>
      </c>
      <c r="D13" s="254">
        <f>SUM(D5,D11,D12)</f>
        <v>110437.9</v>
      </c>
      <c r="E13" s="254">
        <f>SUM(E12,E11,E5)</f>
        <v>89741.9</v>
      </c>
      <c r="F13" s="254">
        <f>SUM(F12,F11,F5)</f>
        <v>104645.5</v>
      </c>
      <c r="G13" s="254">
        <f>SUM(G12,G11,G5)</f>
        <v>84506.1</v>
      </c>
      <c r="H13" s="254">
        <v>98539.3</v>
      </c>
      <c r="I13" s="254">
        <f>SUM(I12,I11,I5)</f>
        <v>49402.5</v>
      </c>
      <c r="J13" s="254">
        <v>57611</v>
      </c>
      <c r="K13" s="254">
        <f>SUM(K11,C6,K5,K12)</f>
        <v>43774.00000000001</v>
      </c>
      <c r="L13" s="254">
        <f>SUM(L12,L11,L5)</f>
        <v>51742.5</v>
      </c>
      <c r="M13" s="254">
        <f>L13/J13*100-100</f>
        <v>-10.186422731769966</v>
      </c>
      <c r="N13" s="254">
        <f>(((L13/D13)^(1/4))-1)*100</f>
        <v>-17.26632477837088</v>
      </c>
      <c r="O13" s="251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</row>
    <row r="14" ht="13.5" thickTop="1"/>
  </sheetData>
  <sheetProtection/>
  <mergeCells count="20">
    <mergeCell ref="A10:B10"/>
    <mergeCell ref="A11:B11"/>
    <mergeCell ref="A12:B12"/>
    <mergeCell ref="A13:B13"/>
    <mergeCell ref="A5:B5"/>
    <mergeCell ref="A6:B6"/>
    <mergeCell ref="C6:N6"/>
    <mergeCell ref="A7:B7"/>
    <mergeCell ref="A8:B8"/>
    <mergeCell ref="A9:B9"/>
    <mergeCell ref="A1:N1"/>
    <mergeCell ref="A2:B2"/>
    <mergeCell ref="A3:B4"/>
    <mergeCell ref="C3:D3"/>
    <mergeCell ref="E3:F3"/>
    <mergeCell ref="G3:H3"/>
    <mergeCell ref="I3:J3"/>
    <mergeCell ref="K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rightToLeft="1" zoomScalePageLayoutView="0" workbookViewId="0" topLeftCell="A1">
      <selection activeCell="C23" sqref="C23"/>
    </sheetView>
  </sheetViews>
  <sheetFormatPr defaultColWidth="9.140625" defaultRowHeight="12.75"/>
  <cols>
    <col min="1" max="1" width="10.140625" style="256" customWidth="1"/>
    <col min="2" max="2" width="45.140625" style="306" customWidth="1"/>
    <col min="3" max="3" width="22.140625" style="307" customWidth="1"/>
    <col min="4" max="4" width="29.8515625" style="307" customWidth="1"/>
    <col min="5" max="5" width="12.421875" style="256" bestFit="1" customWidth="1"/>
    <col min="6" max="16384" width="9.140625" style="256" customWidth="1"/>
  </cols>
  <sheetData>
    <row r="1" spans="1:4" ht="33.75" customHeight="1">
      <c r="A1" s="255" t="s">
        <v>66</v>
      </c>
      <c r="B1" s="255"/>
      <c r="C1" s="255"/>
      <c r="D1" s="255"/>
    </row>
    <row r="2" spans="1:4" s="259" customFormat="1" ht="25.5" customHeight="1">
      <c r="A2" s="257"/>
      <c r="B2" s="257"/>
      <c r="C2" s="258"/>
      <c r="D2" s="258"/>
    </row>
    <row r="3" spans="1:4" ht="21" customHeight="1">
      <c r="A3" s="260" t="s">
        <v>67</v>
      </c>
      <c r="B3" s="261" t="s">
        <v>68</v>
      </c>
      <c r="C3" s="262" t="s">
        <v>69</v>
      </c>
      <c r="D3" s="263" t="s">
        <v>70</v>
      </c>
    </row>
    <row r="4" spans="1:4" ht="18.75" customHeight="1">
      <c r="A4" s="264"/>
      <c r="B4" s="265"/>
      <c r="C4" s="266" t="s">
        <v>71</v>
      </c>
      <c r="D4" s="267" t="s">
        <v>72</v>
      </c>
    </row>
    <row r="5" spans="1:4" ht="21" customHeight="1">
      <c r="A5" s="268">
        <v>1</v>
      </c>
      <c r="B5" s="269" t="s">
        <v>73</v>
      </c>
      <c r="C5" s="270"/>
      <c r="D5" s="271"/>
    </row>
    <row r="6" spans="1:4" s="275" customFormat="1" ht="24" customHeight="1">
      <c r="A6" s="272">
        <v>111</v>
      </c>
      <c r="B6" s="273" t="s">
        <v>74</v>
      </c>
      <c r="C6" s="274">
        <v>138000</v>
      </c>
      <c r="D6" s="274">
        <v>165600000</v>
      </c>
    </row>
    <row r="7" spans="1:4" s="275" customFormat="1" ht="21" customHeight="1">
      <c r="A7" s="276">
        <v>112</v>
      </c>
      <c r="B7" s="277" t="s">
        <v>75</v>
      </c>
      <c r="C7" s="278">
        <v>56700</v>
      </c>
      <c r="D7" s="278">
        <v>68040000</v>
      </c>
    </row>
    <row r="8" spans="1:4" s="275" customFormat="1" ht="21.75" customHeight="1">
      <c r="A8" s="279">
        <v>122</v>
      </c>
      <c r="B8" s="280" t="s">
        <v>76</v>
      </c>
      <c r="C8" s="281">
        <v>158750</v>
      </c>
      <c r="D8" s="281">
        <v>190500000</v>
      </c>
    </row>
    <row r="9" spans="1:4" s="275" customFormat="1" ht="17.25" customHeight="1">
      <c r="A9" s="282"/>
      <c r="B9" s="283" t="s">
        <v>0</v>
      </c>
      <c r="C9" s="284">
        <f>SUM(C6:C8)</f>
        <v>353450</v>
      </c>
      <c r="D9" s="284">
        <f>SUM(D6:D8)</f>
        <v>424140000</v>
      </c>
    </row>
    <row r="10" spans="1:4" s="275" customFormat="1" ht="24.75" customHeight="1">
      <c r="A10" s="285">
        <v>2</v>
      </c>
      <c r="B10" s="286" t="s">
        <v>77</v>
      </c>
      <c r="C10" s="287"/>
      <c r="D10" s="288"/>
    </row>
    <row r="11" spans="1:4" s="275" customFormat="1" ht="27" customHeight="1">
      <c r="A11" s="272">
        <v>211</v>
      </c>
      <c r="B11" s="273" t="s">
        <v>78</v>
      </c>
      <c r="C11" s="274">
        <v>4252682.999999999</v>
      </c>
      <c r="D11" s="274">
        <v>5103219600.000001</v>
      </c>
    </row>
    <row r="12" spans="1:4" s="275" customFormat="1" ht="27" customHeight="1">
      <c r="A12" s="279">
        <v>221</v>
      </c>
      <c r="B12" s="280" t="s">
        <v>79</v>
      </c>
      <c r="C12" s="281">
        <v>1228594.0000000002</v>
      </c>
      <c r="D12" s="281">
        <v>1465512800</v>
      </c>
    </row>
    <row r="13" spans="1:4" s="275" customFormat="1" ht="16.5" customHeight="1">
      <c r="A13" s="289"/>
      <c r="B13" s="290" t="s">
        <v>0</v>
      </c>
      <c r="C13" s="291">
        <f>SUM(C11:C12)</f>
        <v>5481276.999999999</v>
      </c>
      <c r="D13" s="291">
        <f>SUM(D11:D12)</f>
        <v>6568732400.000001</v>
      </c>
    </row>
    <row r="14" spans="1:4" s="275" customFormat="1" ht="19.5" customHeight="1">
      <c r="A14" s="292">
        <v>3</v>
      </c>
      <c r="B14" s="293" t="s">
        <v>80</v>
      </c>
      <c r="C14" s="294"/>
      <c r="D14" s="295"/>
    </row>
    <row r="15" spans="1:6" s="275" customFormat="1" ht="24" customHeight="1">
      <c r="A15" s="296">
        <v>321</v>
      </c>
      <c r="B15" s="297" t="s">
        <v>81</v>
      </c>
      <c r="C15" s="298">
        <v>84342220.00000001</v>
      </c>
      <c r="D15" s="298">
        <v>101210663880</v>
      </c>
      <c r="E15"/>
      <c r="F15"/>
    </row>
    <row r="16" spans="1:4" s="275" customFormat="1" ht="15" customHeight="1">
      <c r="A16" s="282"/>
      <c r="B16" s="283" t="s">
        <v>0</v>
      </c>
      <c r="C16" s="284">
        <f>SUM(C15:C15)</f>
        <v>84342220.00000001</v>
      </c>
      <c r="D16" s="284">
        <f>SUM(D15:D15)</f>
        <v>101210663880</v>
      </c>
    </row>
    <row r="17" spans="1:4" s="275" customFormat="1" ht="26.25" customHeight="1">
      <c r="A17" s="285">
        <v>6</v>
      </c>
      <c r="B17" s="286" t="s">
        <v>82</v>
      </c>
      <c r="C17" s="287"/>
      <c r="D17" s="288"/>
    </row>
    <row r="18" spans="1:4" s="275" customFormat="1" ht="27" customHeight="1">
      <c r="A18" s="296">
        <v>631</v>
      </c>
      <c r="B18" s="297" t="s">
        <v>83</v>
      </c>
      <c r="C18" s="298">
        <v>81270</v>
      </c>
      <c r="D18" s="298">
        <v>97524000</v>
      </c>
    </row>
    <row r="19" spans="1:4" s="275" customFormat="1" ht="19.5" customHeight="1">
      <c r="A19" s="299"/>
      <c r="B19" s="300" t="s">
        <v>0</v>
      </c>
      <c r="C19" s="301">
        <f>SUM(C18:C18)</f>
        <v>81270</v>
      </c>
      <c r="D19" s="301">
        <f>SUM(D18:D18)</f>
        <v>97524000</v>
      </c>
    </row>
    <row r="20" spans="1:4" s="275" customFormat="1" ht="21" customHeight="1" thickBot="1">
      <c r="A20" s="302"/>
      <c r="B20" s="303" t="s">
        <v>52</v>
      </c>
      <c r="C20" s="304">
        <f>SUM(C19,C16,C13,C9)</f>
        <v>90258217.00000001</v>
      </c>
      <c r="D20" s="304">
        <f>SUM(D19,D16,D13,D9)</f>
        <v>108301060280</v>
      </c>
    </row>
    <row r="21" ht="13.5" thickTop="1">
      <c r="A21" s="305"/>
    </row>
    <row r="23" spans="1:6" ht="12.75">
      <c r="A23" s="308"/>
      <c r="B23" s="308"/>
      <c r="C23" s="308"/>
      <c r="D23" s="308"/>
      <c r="E23" s="308"/>
      <c r="F23" s="308"/>
    </row>
    <row r="24" spans="1:7" ht="12.75">
      <c r="A24" s="309"/>
      <c r="B24" s="309"/>
      <c r="E24" s="310"/>
      <c r="F24" s="310"/>
      <c r="G24"/>
    </row>
    <row r="25" spans="1:7" ht="12.75">
      <c r="A25" s="309"/>
      <c r="B25" s="309"/>
      <c r="C25"/>
      <c r="D25" s="310"/>
      <c r="E25" s="310"/>
      <c r="F25" s="310"/>
      <c r="G25"/>
    </row>
    <row r="26" spans="1:7" ht="12.75">
      <c r="A26" s="309"/>
      <c r="B26" s="309"/>
      <c r="C26" s="309"/>
      <c r="D26" s="310"/>
      <c r="E26" s="310"/>
      <c r="F26" s="310"/>
      <c r="G26"/>
    </row>
    <row r="27" spans="1:7" ht="12.75">
      <c r="A27" s="309"/>
      <c r="B27" s="309"/>
      <c r="C27"/>
      <c r="D27" s="310"/>
      <c r="E27" s="310"/>
      <c r="F27" s="310"/>
      <c r="G27"/>
    </row>
    <row r="28" spans="1:7" ht="12.75">
      <c r="A28" s="309"/>
      <c r="B28" s="309"/>
      <c r="C28" s="309"/>
      <c r="D28" s="310"/>
      <c r="E28" s="310"/>
      <c r="F28" s="310"/>
      <c r="G28"/>
    </row>
    <row r="29" spans="1:7" ht="12.75">
      <c r="A29" s="309"/>
      <c r="B29" s="309"/>
      <c r="C29" s="309"/>
      <c r="D29" s="310"/>
      <c r="E29" s="310"/>
      <c r="F29" s="310"/>
      <c r="G29"/>
    </row>
    <row r="30" spans="1:7" ht="12.75">
      <c r="A30" s="309"/>
      <c r="B30" s="309"/>
      <c r="C30"/>
      <c r="D30" s="310"/>
      <c r="E30" s="310"/>
      <c r="F30" s="310"/>
      <c r="G30"/>
    </row>
    <row r="31" spans="1:7" ht="12.75">
      <c r="A31" s="309"/>
      <c r="B31" s="309"/>
      <c r="C31" s="309"/>
      <c r="D31" s="310"/>
      <c r="E31" s="310"/>
      <c r="F31" s="310"/>
      <c r="G31"/>
    </row>
    <row r="32" spans="1:7" ht="12.75">
      <c r="A32" s="309"/>
      <c r="B32" s="309"/>
      <c r="C32" s="311"/>
      <c r="D32" s="311"/>
      <c r="E32" s="310"/>
      <c r="F32" s="310"/>
      <c r="G32"/>
    </row>
    <row r="33" spans="1:7" ht="12.75">
      <c r="A33"/>
      <c r="B33"/>
      <c r="C33" s="309"/>
      <c r="D33" s="309"/>
      <c r="E33" s="312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</sheetData>
  <sheetProtection/>
  <mergeCells count="4">
    <mergeCell ref="A1:D1"/>
    <mergeCell ref="A2:B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rightToLeft="1" tabSelected="1" zoomScalePageLayoutView="0" workbookViewId="0" topLeftCell="A1">
      <selection activeCell="B22" sqref="B22"/>
    </sheetView>
  </sheetViews>
  <sheetFormatPr defaultColWidth="9.140625" defaultRowHeight="12.75"/>
  <cols>
    <col min="1" max="1" width="28.00390625" style="0" customWidth="1"/>
    <col min="2" max="3" width="23.140625" style="335" customWidth="1"/>
    <col min="4" max="4" width="33.140625" style="0" customWidth="1"/>
  </cols>
  <sheetData>
    <row r="1" spans="1:4" ht="18" customHeight="1">
      <c r="A1" s="313" t="s">
        <v>84</v>
      </c>
      <c r="B1" s="313"/>
      <c r="C1" s="313"/>
      <c r="D1" s="313"/>
    </row>
    <row r="2" spans="1:3" s="316" customFormat="1" ht="15" customHeight="1">
      <c r="A2" s="314"/>
      <c r="B2" s="315"/>
      <c r="C2" s="315"/>
    </row>
    <row r="3" spans="1:4" ht="30.75" customHeight="1">
      <c r="A3" s="317" t="s">
        <v>85</v>
      </c>
      <c r="B3" s="318">
        <v>2016</v>
      </c>
      <c r="C3" s="318"/>
      <c r="D3" s="319" t="s">
        <v>86</v>
      </c>
    </row>
    <row r="4" spans="1:4" ht="39" customHeight="1" thickBot="1">
      <c r="A4" s="320"/>
      <c r="B4" s="321" t="s">
        <v>87</v>
      </c>
      <c r="C4" s="321" t="s">
        <v>16</v>
      </c>
      <c r="D4" s="322"/>
    </row>
    <row r="5" spans="1:4" ht="26.25" customHeight="1" thickTop="1">
      <c r="A5" s="323" t="s">
        <v>88</v>
      </c>
      <c r="B5" s="324">
        <v>79.29</v>
      </c>
      <c r="C5" s="324">
        <v>95148.95</v>
      </c>
      <c r="D5" s="325">
        <f>C5/C16*100</f>
        <v>87.85595674576838</v>
      </c>
    </row>
    <row r="6" spans="1:4" ht="26.25" customHeight="1">
      <c r="A6" s="326" t="s">
        <v>89</v>
      </c>
      <c r="B6" s="327">
        <v>5.24</v>
      </c>
      <c r="C6" s="327">
        <v>6284.62</v>
      </c>
      <c r="D6" s="328">
        <f>C6/C16*100</f>
        <v>5.802915354122047</v>
      </c>
    </row>
    <row r="7" spans="1:4" ht="26.25" customHeight="1">
      <c r="A7" s="326" t="s">
        <v>90</v>
      </c>
      <c r="B7" s="327">
        <v>3.46</v>
      </c>
      <c r="C7" s="327">
        <v>4144.91</v>
      </c>
      <c r="D7" s="328">
        <f>C7/C16*100</f>
        <v>3.8272102180329135</v>
      </c>
    </row>
    <row r="8" spans="1:4" ht="26.25" customHeight="1">
      <c r="A8" s="326" t="s">
        <v>91</v>
      </c>
      <c r="B8" s="327">
        <v>1.41</v>
      </c>
      <c r="C8" s="327">
        <v>1697.26</v>
      </c>
      <c r="D8" s="328">
        <f>C8/C16*100</f>
        <v>1.5671681205764523</v>
      </c>
    </row>
    <row r="9" spans="1:4" ht="26.25" customHeight="1">
      <c r="A9" s="326" t="s">
        <v>92</v>
      </c>
      <c r="B9" s="327">
        <v>0.33</v>
      </c>
      <c r="C9" s="327">
        <v>400.24</v>
      </c>
      <c r="D9" s="328">
        <f>C9/C16*100</f>
        <v>0.36956233492777735</v>
      </c>
    </row>
    <row r="10" spans="1:4" ht="26.25" customHeight="1">
      <c r="A10" s="326" t="s">
        <v>93</v>
      </c>
      <c r="B10" s="327">
        <v>0.2</v>
      </c>
      <c r="C10" s="327">
        <v>240</v>
      </c>
      <c r="D10" s="328">
        <f>C10/C16*100</f>
        <v>0.22160443829369017</v>
      </c>
    </row>
    <row r="11" spans="1:4" ht="26.25" customHeight="1">
      <c r="A11" s="326" t="s">
        <v>94</v>
      </c>
      <c r="B11" s="327">
        <v>0.13</v>
      </c>
      <c r="C11" s="327">
        <v>151.2</v>
      </c>
      <c r="D11" s="329">
        <f>C11/$C16*100</f>
        <v>0.1396107961250248</v>
      </c>
    </row>
    <row r="12" spans="1:4" ht="26.25" customHeight="1">
      <c r="A12" s="326" t="s">
        <v>95</v>
      </c>
      <c r="B12" s="327">
        <v>0.08</v>
      </c>
      <c r="C12" s="327">
        <v>99.92</v>
      </c>
      <c r="D12" s="329">
        <f>C12/$C16*100</f>
        <v>0.092261314476273</v>
      </c>
    </row>
    <row r="13" spans="1:4" ht="26.25" customHeight="1">
      <c r="A13" s="326" t="s">
        <v>96</v>
      </c>
      <c r="B13" s="327">
        <v>0.06</v>
      </c>
      <c r="C13" s="327">
        <v>71.94</v>
      </c>
      <c r="D13" s="329">
        <f>C13/$C16*100</f>
        <v>0.06642593037853363</v>
      </c>
    </row>
    <row r="14" spans="1:4" ht="26.25" customHeight="1">
      <c r="A14" s="326" t="s">
        <v>97</v>
      </c>
      <c r="B14" s="327">
        <v>0.03</v>
      </c>
      <c r="C14" s="327">
        <v>36</v>
      </c>
      <c r="D14" s="329">
        <f>C14/$C16*100</f>
        <v>0.03324066574405353</v>
      </c>
    </row>
    <row r="15" spans="1:4" ht="26.25" customHeight="1">
      <c r="A15" s="330" t="s">
        <v>98</v>
      </c>
      <c r="B15" s="331">
        <v>0.02</v>
      </c>
      <c r="C15" s="331">
        <v>26.04</v>
      </c>
      <c r="D15" s="329">
        <f>C15/$C16*100</f>
        <v>0.024044081554865385</v>
      </c>
    </row>
    <row r="16" spans="1:4" ht="27.75" customHeight="1" thickBot="1">
      <c r="A16" s="332" t="s">
        <v>52</v>
      </c>
      <c r="B16" s="333">
        <f>SUM(B5:B15)</f>
        <v>90.24999999999999</v>
      </c>
      <c r="C16" s="333">
        <f>SUM(C5:C15)</f>
        <v>108301.07999999999</v>
      </c>
      <c r="D16" s="334">
        <f>SUM(D5:D12)</f>
        <v>99.87628932232258</v>
      </c>
    </row>
    <row r="17" ht="13.5" thickTop="1"/>
  </sheetData>
  <sheetProtection/>
  <mergeCells count="4">
    <mergeCell ref="A1:D1"/>
    <mergeCell ref="A3:A4"/>
    <mergeCell ref="B3:C3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Hanan Abdulamer</dc:creator>
  <cp:keywords/>
  <dc:description/>
  <cp:lastModifiedBy>internet</cp:lastModifiedBy>
  <cp:lastPrinted>2017-07-24T17:39:30Z</cp:lastPrinted>
  <dcterms:created xsi:type="dcterms:W3CDTF">2014-05-08T17:53:21Z</dcterms:created>
  <dcterms:modified xsi:type="dcterms:W3CDTF">2018-03-07T06:50:12Z</dcterms:modified>
  <cp:category/>
  <cp:version/>
  <cp:contentType/>
  <cp:contentStatus/>
</cp:coreProperties>
</file>